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activeTab="1"/>
  </bookViews>
  <sheets>
    <sheet name="Instruction" sheetId="1" r:id="rId1"/>
    <sheet name="NG-Rep-Temp" sheetId="2" r:id="rId2"/>
    <sheet name="Reporting Cap._Action_Plan" sheetId="3" r:id="rId3"/>
  </sheets>
  <definedNames>
    <definedName name="print">#REF!</definedName>
    <definedName name="_xlnm.Print_Area" localSheetId="1">'NG-Rep-Temp'!$A$1:$X$48</definedName>
    <definedName name="_xlnm.Print_Titles" localSheetId="1">'NG-Rep-Temp'!$13:$14</definedName>
  </definedNames>
  <calcPr fullCalcOnLoad="1"/>
</workbook>
</file>

<file path=xl/sharedStrings.xml><?xml version="1.0" encoding="utf-8"?>
<sst xmlns="http://schemas.openxmlformats.org/spreadsheetml/2006/main" count="286" uniqueCount="242">
  <si>
    <t>Country: NEPAL</t>
  </si>
  <si>
    <t>Principle Recipient: MoHP/NTC</t>
  </si>
  <si>
    <t>Program Title: Nepal National Strategic Plan 2010- 2015 - Implementation Stop TB Strategy</t>
  </si>
  <si>
    <t>Disease Component : TB</t>
  </si>
  <si>
    <t xml:space="preserve">NSP No. </t>
  </si>
  <si>
    <t>Objectives
/ SDA
 / Main Activities
 / detailed activities</t>
  </si>
  <si>
    <t>Input description</t>
  </si>
  <si>
    <t>Measurement Unit</t>
  </si>
  <si>
    <t>T1</t>
  </si>
  <si>
    <t>T2</t>
  </si>
  <si>
    <t>T3</t>
  </si>
  <si>
    <t>Total</t>
  </si>
  <si>
    <t>No. of events</t>
  </si>
  <si>
    <t>No. of months</t>
  </si>
  <si>
    <t>TB/HIV Collaboration</t>
  </si>
  <si>
    <t>Total SDA 5</t>
  </si>
  <si>
    <t>Program Management and Administration</t>
  </si>
  <si>
    <t>11.8.1</t>
  </si>
  <si>
    <t>11.8.4</t>
  </si>
  <si>
    <t xml:space="preserve">Office Supplies  </t>
  </si>
  <si>
    <t>11.8.6</t>
  </si>
  <si>
    <t xml:space="preserve">Meetings &amp; public relation </t>
  </si>
  <si>
    <t>11.8.7</t>
  </si>
  <si>
    <t xml:space="preserve">Audit fees/expenses </t>
  </si>
  <si>
    <t>11.9.1</t>
  </si>
  <si>
    <t xml:space="preserve">Office rent </t>
  </si>
  <si>
    <t>11.9.2</t>
  </si>
  <si>
    <t xml:space="preserve">Utilities and water </t>
  </si>
  <si>
    <t>11.9.6</t>
  </si>
  <si>
    <t>Cleaning and its materials</t>
  </si>
  <si>
    <t>Total SDA 11</t>
  </si>
  <si>
    <t>Reporting Period:</t>
  </si>
  <si>
    <t>Prepared By:</t>
  </si>
  <si>
    <t>Verified By:</t>
  </si>
  <si>
    <t>Date Submitted:</t>
  </si>
  <si>
    <t>Target</t>
  </si>
  <si>
    <t>Achieved</t>
  </si>
  <si>
    <t>% Achieved</t>
  </si>
  <si>
    <t xml:space="preserve"> Achieved</t>
  </si>
  <si>
    <t>Yearly Target</t>
  </si>
  <si>
    <t xml:space="preserve">Achieved </t>
  </si>
  <si>
    <t>Reasons for programmatic deviation (&gt; or =10%) and any other comment</t>
  </si>
  <si>
    <t>Means of Verification of conducted activities</t>
  </si>
  <si>
    <t>Performance Meter</t>
  </si>
  <si>
    <t>Legends</t>
  </si>
  <si>
    <t>Description</t>
  </si>
  <si>
    <t>Annual</t>
  </si>
  <si>
    <t>Total Activities</t>
  </si>
  <si>
    <t>Not done</t>
  </si>
  <si>
    <t>Activity description (provide details of activities done, eg. Which district activity carried out in, number and type of people trained,  etc.)</t>
  </si>
  <si>
    <t>Achieved&lt;90%</t>
  </si>
  <si>
    <t>Achieved ≥90%&lt;110%</t>
  </si>
  <si>
    <t>Achieved ≥110%</t>
  </si>
  <si>
    <t>Total  Acheivement % (≥90%)</t>
  </si>
  <si>
    <t xml:space="preserve"> Guideline to fill in the Global Fund NSA Phase 1 Sub-recipient Activity Progress Report</t>
  </si>
  <si>
    <t>Table heading</t>
  </si>
  <si>
    <t xml:space="preserve">NSP No. : </t>
  </si>
  <si>
    <t xml:space="preserve">The National Strategic Plan (NSP) number in the agreed work plan </t>
  </si>
  <si>
    <t>Objectives/ Main Activities:</t>
  </si>
  <si>
    <t>The name of the individual activities as written in the agreed work plan</t>
  </si>
  <si>
    <t>Input Description:</t>
  </si>
  <si>
    <t>Description of the input for the activities to be implemented</t>
  </si>
  <si>
    <t>Measurement units:</t>
  </si>
  <si>
    <t>The Measurement unit such as number of persons, training sessions, supervisory visits, etc.</t>
  </si>
  <si>
    <t>The next three are repeated for each trimester</t>
  </si>
  <si>
    <t>The target proposed in the work plan for the reporting period</t>
  </si>
  <si>
    <t>Achievement</t>
  </si>
  <si>
    <t>Give the achievement of the Activity for the reporting period in numbers, when the target is numerical</t>
  </si>
  <si>
    <t>Percentage (%) achieved</t>
  </si>
  <si>
    <t>The % achieved is automatically calcluated where the target for the Activity is numerical.</t>
  </si>
  <si>
    <t>The yearly target is automatically calculated by summing the trimesterly targets</t>
  </si>
  <si>
    <t>Yearly Achieved</t>
  </si>
  <si>
    <t>The yearly achieved is automatically calculated by summing the trimesterly achieved</t>
  </si>
  <si>
    <t>Year 1 Cummulative Variance</t>
  </si>
  <si>
    <t>The Year accummulative variance is automatically calculated by summing the trimesterly achieved and subtracting that from the annual target.  It gives an idea of how much more is to be done before the end of the year.  It is helpful if after developing the plan it was found to be more appropriate to hold some activities earlier in the year than originally planned.</t>
  </si>
  <si>
    <t>Activity Description</t>
  </si>
  <si>
    <t xml:space="preserve"> Provide details of each activity done, eg. which district the activity was carried out in, what type and no. of people trained (FCHV, HA,  etc.), which DOTS centre was strengthened, target group reached, etc.</t>
  </si>
  <si>
    <t>Reasons for programmatic deviation and any other comment</t>
  </si>
  <si>
    <t>Mention the reasons for over- and under-acheivements (&gt; or = 10%) against the proposed target.</t>
  </si>
  <si>
    <t>Means of Verification of conducted Activities</t>
  </si>
  <si>
    <t xml:space="preserve">Mention what proof you have to show that you actually carried out these activities, e.g. if you are reporting training activites then record the names and positions of those who attended in the attendance register, TADA form, pre- and post-test papers, etc.; for supervisory visits keep the report of supervisory visit.  Then have all these ready for the PR and/or  LFA to check at their assesment visits to verify the activities you have reported. </t>
  </si>
  <si>
    <t>Guideline to fill in Reporting Cap._Action Plan 'Project Performance Review and implementation'</t>
  </si>
  <si>
    <t>Table 1: challenges and actions to deal with them</t>
  </si>
  <si>
    <t>First Column</t>
  </si>
  <si>
    <t>Provide details of only those challenges which you identified in implementation and are planning to address in coming period</t>
  </si>
  <si>
    <t>Second Column</t>
  </si>
  <si>
    <t xml:space="preserve">Mention the action you plan to take to solve the problem </t>
  </si>
  <si>
    <t>Third Column</t>
  </si>
  <si>
    <t>Mention the name of the responsible person to deal with the problem/ challenge identified</t>
  </si>
  <si>
    <t>Fourth Column</t>
  </si>
  <si>
    <t>Give the time line in which the identified problem/challenge will be addressed</t>
  </si>
  <si>
    <t xml:space="preserve">2. Review and Evaluation Comments </t>
  </si>
  <si>
    <t>Box A</t>
  </si>
  <si>
    <t>Provide an overall evaluation of your performance during this reporting period in narrative way ( e.g. mention over and under achievements and how it come or you can mention how your organization succeded to adress the need of the target benificiaries, etc.)</t>
  </si>
  <si>
    <t>Box B</t>
  </si>
  <si>
    <t xml:space="preserve">Summarize the challenges you faced during this reporting period and how you solved them. This is different from what you plan to do - eg. The Koshi flood prevented activities in that area, so the planned activities were carried out in a different district, and those for the Koshi flood affected area will be carried out in the next trimester. </t>
  </si>
  <si>
    <t>Box C</t>
  </si>
  <si>
    <t>Narratively summarize the success stories or lessons learned while implementing the activities - these should be different to what is obvious from the activities report.  This gives more information, eg. DOTS Plus patients given income generation training and have started a small tea shop, etc. - this was not in the plan, but shows initiative in expanding ideas. Another would be that NATA's street dramas are so popular that 10 times more people watched than were expected, and the number of TB suspects at the nearest DOTS centre rose from the usual 20 per month to 60 that month.</t>
  </si>
  <si>
    <t>ACTION PLAN - PROJECT PERFORMANCE REVIEW and Improvements</t>
  </si>
  <si>
    <r>
      <t xml:space="preserve">This section should be </t>
    </r>
    <r>
      <rPr>
        <b/>
        <u val="single"/>
        <sz val="15"/>
        <color indexed="10"/>
        <rFont val="Arial"/>
        <family val="2"/>
      </rPr>
      <t>thoroughly completed</t>
    </r>
    <r>
      <rPr>
        <b/>
        <sz val="15"/>
        <color indexed="10"/>
        <rFont val="Arial"/>
        <family val="2"/>
      </rPr>
      <t>;
It will serve as the basis for the discussions on necessary improvements.</t>
    </r>
  </si>
  <si>
    <r>
      <t>1.</t>
    </r>
    <r>
      <rPr>
        <b/>
        <sz val="12"/>
        <rFont val="Arial"/>
        <family val="2"/>
      </rPr>
      <t xml:space="preserve">  Please summarize the challenges you faced in implementation and actions to deal with the challenges</t>
    </r>
  </si>
  <si>
    <t>Challenges</t>
  </si>
  <si>
    <t>Planned actions to deal with</t>
  </si>
  <si>
    <t>Responsible person</t>
  </si>
  <si>
    <t>Timeline</t>
  </si>
  <si>
    <t>2. REVIEW AND EVALUATION COMMENTS</t>
  </si>
  <si>
    <r>
      <t>A-</t>
    </r>
    <r>
      <rPr>
        <sz val="12"/>
        <rFont val="Arial"/>
        <family val="2"/>
      </rPr>
      <t xml:space="preserve"> Please provide overall evaluation of performance </t>
    </r>
  </si>
  <si>
    <r>
      <t>B-</t>
    </r>
    <r>
      <rPr>
        <sz val="12"/>
        <rFont val="Arial"/>
        <family val="2"/>
      </rPr>
      <t xml:space="preserve">  Please summarize the challenges faced in implementation and actions  perfomed to overcome the challenges</t>
    </r>
  </si>
  <si>
    <r>
      <t xml:space="preserve">  C-</t>
    </r>
    <r>
      <rPr>
        <sz val="12"/>
        <rFont val="Arial"/>
        <family val="2"/>
      </rPr>
      <t xml:space="preserve"> Success stories, issues or lessons learned (if appropriate)</t>
    </r>
  </si>
  <si>
    <t>pass</t>
  </si>
  <si>
    <t>Cumulative Variance</t>
  </si>
  <si>
    <t>Total remaining budget</t>
  </si>
  <si>
    <t>Total Acheivement on the basis of Weightage</t>
  </si>
  <si>
    <t>Implementation Year: Mid July 2012 to Mid July 2013</t>
  </si>
  <si>
    <t>16 July-15 Nov '12</t>
  </si>
  <si>
    <t>16 Nov '12-15 Mar '13</t>
  </si>
  <si>
    <t>16 Mar-15 July '13</t>
  </si>
  <si>
    <t>Budget NSA Year 3
(16 July, 2012-15 July, 2013</t>
  </si>
  <si>
    <t>Expenditure NSA Year 3
(16 July, 2012-15 July, 2013</t>
  </si>
  <si>
    <t>Advocacy, Communication and Social Mobilization (ACSM)</t>
  </si>
  <si>
    <t>8.4.1</t>
  </si>
  <si>
    <t>Celebrate World TB Day (24th March)</t>
  </si>
  <si>
    <t>Total SDA 8</t>
  </si>
  <si>
    <t>Finance Officer for SRs-1</t>
  </si>
  <si>
    <t>Grand Total Year 3</t>
  </si>
  <si>
    <t>5.1.12</t>
  </si>
  <si>
    <t>Field/programme Associates - SR-1</t>
  </si>
  <si>
    <t xml:space="preserve">One staff  for 12 months salary </t>
  </si>
  <si>
    <t>5.3.3</t>
  </si>
  <si>
    <t>Conduct VCT training for health workers working in TB treatment center (VCT manual exist) - public and private sectors</t>
  </si>
  <si>
    <t>15 participants 10 days training at least one session in programme expanded  district</t>
  </si>
  <si>
    <t>No. of training sessions</t>
  </si>
  <si>
    <t>5.3.5</t>
  </si>
  <si>
    <t>Basic TB/HIV training to BHS staff (DOTS and VCT centers) and NGOs</t>
  </si>
  <si>
    <t>15 participants 5 days at least one session in program expanded  district</t>
  </si>
  <si>
    <t>5.3.10</t>
  </si>
  <si>
    <t>Basic TB training for health workers working in HIV/AIDS (public, NGO, private sector) - training manual exist</t>
  </si>
  <si>
    <t>15 persons 2 days, at least one session in program expanded  district</t>
  </si>
  <si>
    <t>5.5.1</t>
  </si>
  <si>
    <t>Workshop to establish and scale-up cross referral system between VCT and DOTS centers/sites</t>
  </si>
  <si>
    <t>One day workshop in new district</t>
  </si>
  <si>
    <t>No. of workshops</t>
  </si>
  <si>
    <t>5.5.3</t>
  </si>
  <si>
    <t>Carry out intensified TB case finding among HIV vulnerable groups</t>
  </si>
  <si>
    <t>TB Case finding among HIV vulnerable Groups through case finding campaign</t>
  </si>
  <si>
    <t>No. of campaigns</t>
  </si>
  <si>
    <t>5.6.2</t>
  </si>
  <si>
    <t>TB/HIV advocacy campaign for NGOs/CBOs working in HIV</t>
  </si>
  <si>
    <t>One day awareness campaign at district level</t>
  </si>
  <si>
    <t>No. of events in districts</t>
  </si>
  <si>
    <t>5.6.5</t>
  </si>
  <si>
    <t>District level orientation on TB/HIV to National Network Group members of Female Sex Workers, IDUs, MSM, transport workers (MARPs)</t>
  </si>
  <si>
    <t>One day orientation in each district with 30 participant in each orientation</t>
  </si>
  <si>
    <t>5.6.8</t>
  </si>
  <si>
    <t>TB/HIV sensitization  to  District AIDS Coordination Committee, TB HIV Coordination Sub Committee, District Development Committee members</t>
  </si>
  <si>
    <t>5.6.12</t>
  </si>
  <si>
    <t>TB/HIV orientation to school and college students (specific target to young boys and girls)</t>
  </si>
  <si>
    <t>One day school health programme on TB/HIV</t>
  </si>
  <si>
    <t>No. of school</t>
  </si>
  <si>
    <t>5.6.13</t>
  </si>
  <si>
    <t xml:space="preserve">Street drama on TB/HIV by patient infected with TB/HIV (HIV positive street drama group exist) </t>
  </si>
  <si>
    <t>Street drama in congregate settings</t>
  </si>
  <si>
    <t>5.8.2</t>
  </si>
  <si>
    <t>Supervision from SR to region and districts</t>
  </si>
  <si>
    <t xml:space="preserve">Supervisory visits </t>
  </si>
  <si>
    <t>No. of visits</t>
  </si>
  <si>
    <t>8.1.9</t>
  </si>
  <si>
    <t>Organize workshop to develop/revise district level ACSM plan</t>
  </si>
  <si>
    <t>2 days workshop to district manager and TB focal person- 15 participation each</t>
  </si>
  <si>
    <t>8.2.1</t>
  </si>
  <si>
    <t>Identify partner organization (NGOs and CBOs) and reinforcement their capacity to facilitate ACSM activities in  in new target districts</t>
  </si>
  <si>
    <t>local organizations will be identified and capacity will be developed 2 days workshop-20 participants</t>
  </si>
  <si>
    <t>8.3.6</t>
  </si>
  <si>
    <t>Conduct various TB awareness activities among migrants, and internally displaced groups</t>
  </si>
  <si>
    <t>One day educational campaign- 50 participants</t>
  </si>
  <si>
    <t>8.3.7</t>
  </si>
  <si>
    <t>TB awareness activities among ethnic minorities, dalits, and other unreached groups by TB</t>
  </si>
  <si>
    <t>Identify TB unreached groups and conduct activities to increase their knowledge on TB-Each district 3 groups- 30 participants each group)</t>
  </si>
  <si>
    <t>No. of groups</t>
  </si>
  <si>
    <t>8.3.10</t>
  </si>
  <si>
    <t>Conduct school health program on TB in 75 districts (through Child to Child Approach)</t>
  </si>
  <si>
    <t>Carried out by DHO/DPHO annually,10 school /yr/dist</t>
  </si>
  <si>
    <t>No. of schools</t>
  </si>
  <si>
    <t>8.3.14</t>
  </si>
  <si>
    <t>Organize community awareness campaigns in urban slums using community mobiliser</t>
  </si>
  <si>
    <t>one day campaigns in each slum area (about 100 slum dwellers)</t>
  </si>
  <si>
    <t>Commemorate World TB Day at national level</t>
  </si>
  <si>
    <t>ACSM Officer-1</t>
  </si>
  <si>
    <t>Includes: salary, allowances, travel costs, etc.</t>
  </si>
  <si>
    <t xml:space="preserve"> Including salary and other cost</t>
  </si>
  <si>
    <t>Sub Recipients: Naya Goreto</t>
  </si>
  <si>
    <t>TriTarget</t>
  </si>
  <si>
    <t>Activity NSA Year 3
(16 July, 2012-15 July, 2013</t>
  </si>
  <si>
    <t>Attendance sheets, TA sheets, completion letter, Photographs, Resource person Sheet, Program Reports</t>
  </si>
  <si>
    <t>The training was held in palpa distict from 7th -8th May with 15(M10 F5)participants from different organization</t>
  </si>
  <si>
    <t>The only chalange was to complete the program within the given time. Therefore with proper management of time and planning Naya Goreto completed all its program achieving its goal and as per workplan.</t>
  </si>
  <si>
    <t xml:space="preserve">ACSM Officer, Program Director </t>
  </si>
  <si>
    <t xml:space="preserve">Time constraints Vs. work load   </t>
  </si>
  <si>
    <t xml:space="preserve">Propper management of time and programs </t>
  </si>
  <si>
    <t>Good Coordination with DTLO and relevant personnel</t>
  </si>
  <si>
    <t>All the programs were succefully implemented without any obstacles. Despite the time constraints the workplan was successfully implemented.</t>
  </si>
  <si>
    <t xml:space="preserve">At first Naya Goreto was able to reach its target groups and spread awareness, knowledge and information about TB, TB/HIV and TB/HIVco- infection and its management and also about the Advocacy, Communication and Social Mobilization (ACSM) for TB/HIV among different groups of community, like school children, slum, ethnic and minorities, migrants and unreached groups, BHS staffs, peoples from different organization etc. N G  developed a TB/HIV coordination sub- comittee under DACC in Palpa District. In first TB case finding there were 56 clients among them 1 was referred to AFB test and 6 were referred to HIV test. Among six clients 5 were HIV positive. In another case finding there were 51 clients among them 6 were referred to AFB test and the result was negative in Kaski. In Palpa there were 50 clients and 10 were referred to AFB test and all were positive. </t>
  </si>
  <si>
    <t>Mid July 2012 to Mid July 2013</t>
  </si>
  <si>
    <t xml:space="preserve">Swikriti Rana </t>
  </si>
  <si>
    <t xml:space="preserve">Dipu Joshi </t>
  </si>
  <si>
    <t>The workshop was under achieved because the participants were less than planned Because all invited participants were not present in the workshop</t>
  </si>
  <si>
    <t xml:space="preserve">The program was under achieved because only 15 participants were reached and the target was 30 because the member were not available
</t>
  </si>
  <si>
    <t xml:space="preserve">NG successfully conducted Training with 15 health care workers working in HIV/AIDS </t>
  </si>
  <si>
    <t xml:space="preserve">To establish the cross referral system between VCT and DOTs centers workshop was successfully achieved with 15 participants </t>
  </si>
  <si>
    <t>NG successfully did sensitization program in school about TB/HIV with students in Palpa and Kaski district.</t>
  </si>
  <si>
    <t>NG successfully completed 2 days workshop with 15 participants in Gorkha district.</t>
  </si>
  <si>
    <t>NG successfully conducted 2 days workshop with 20 participants In Gorkha district.</t>
  </si>
  <si>
    <t>In Gorkha district program was under achieved because we couldn’t reach 50 participants because male members were out for works. In Kaski and Palpa it was over achieved because more number of participants came to the program.</t>
  </si>
  <si>
    <t xml:space="preserve">In Palpa district district program was over achieved because the number of participants were 34, in Kaski they were 31 and the target participant was 30. In Gorkha district it was under achieved because the number of participants were les in all 3 programs than the target participants. </t>
  </si>
  <si>
    <t>NG successfully conducted a program. In Palpa there were   16 participants which was over achieved because 1 participant was invited by DHO. There were 15 BHS staffs in Kaski which was 100% achieved.</t>
  </si>
  <si>
    <t>Meeting minute, Photographs,reports</t>
  </si>
  <si>
    <t>NG conducted street drama and achieved 100%. Drama was performed by infected and affected groups about TB/HIV.</t>
  </si>
  <si>
    <t>Director and Board members of NG visited Palpa,Kaski and Gorkha district for supervision.</t>
  </si>
  <si>
    <t>For program evaluation, supervision and planning for further program</t>
  </si>
  <si>
    <t>NG successfully sensitized School children about TB in each three districts and the program was 100% achieved.</t>
  </si>
  <si>
    <t>In Palpa and Gorkha district it was over achieved because the participants were more than eistimated than target participants and in Kaski it  was 100% achieved..</t>
  </si>
  <si>
    <t>The program was carried out in Palpa District with 15(M8 F7) participants from DACC,DDC, Police office, Hospital and FPAN on 26th May</t>
  </si>
  <si>
    <t>The  program was conducted in Palpa district from 19th -27th May 2013 with 15 (12 f , 3 m)numbers of health workers working in TB treatment centers.</t>
  </si>
  <si>
    <t>The program was conducted in Palpa and Kaski districts. In Palpa program was started form 2nd to 6th May and there were 16 (M14 F2) participants and in Kasi from 26th -30th June with 15(M4 F11) participants.And the target participants was health service providers  from NGO's and DOTs center.</t>
  </si>
  <si>
    <t>The workshop was held on 21st May 2013 with 15(M9 F6) with participants of VCT and DOTs centers service provider.</t>
  </si>
  <si>
    <t xml:space="preserve">TB case finding was carried out in Palpa with 50(15M 35F) on 26th May 2013 among them 9 TB suspected patients were refer to District hospital and in Kaski with 56 and 51 numbers of participants on 2nd and 3rd May , 9 were refer and among them 5 were diagnose HIV positive. </t>
  </si>
  <si>
    <t>Advocacy campaignwas done in Palpa on 25th May with 25(M14 F11) Participants from NGO's and CBO's working in HIV.</t>
  </si>
  <si>
    <t>Orientation was held on 2th April with 20(13M 6F) in Kaski District, participant were from HIV network organisation working for MARPS population.</t>
  </si>
  <si>
    <t>The 3 program was held on Kaski with 39(25M14F),45(35M F10)and 54(M23 F31) on 23rd, 25th and 26th April and in Palpa with 42(M19 F23), 53(23M 30F) on 30th and 31st May , Students from different schools were oriented.</t>
  </si>
  <si>
    <t>Drama was done in Kaski and Palpa District on 1st June, 20th May and 26th May on Palpa and 28th April, 26th June and 27th June on Kaski, the drama was conducted by affected, infected  and ex coinfected patients. Target audience were general population.</t>
  </si>
  <si>
    <t>Workshop was done at Gorkha district with 15 participants(10M 5F) on 28th and 29th June,the target participants were from District hospital,DDC,DPHO,NGO,Municipality.</t>
  </si>
  <si>
    <t xml:space="preserve">The program was done at Gorkha district with 20 (M13 F7) participants on first and 2nd Julythe target participants were from NGO's and CBO's working in ACSM activities </t>
  </si>
  <si>
    <t>3 program was done at Gorkha district with F28 on 16thJune, F27 on 17th june and F30 on 18th June and one in  Kaski on 12th Aprin with 62 (M8 F54) and another 1 iat Palpa with 52(M23 F28) on 24th May) the target participants were migrants and internally displaced people.</t>
  </si>
  <si>
    <t>The activity was done at Palpa on 23rd May with 34 (M6 F28) participants, Kaski on 15th April with 31(7M 24F) and Gorkha on 23rd, 24th and 25th June with 23(M6 F17), 23(M12 F11) and 22(M14 F8) the target participants were ethnic,dalits and unreached groups.</t>
  </si>
  <si>
    <t xml:space="preserve">9 program was done in Kaski, Palpa and Gorkha district in different schools. The target participants were school and college students.  There were 366 students in Gorkha, 310 in Palpa and 371 students Kaski district.Students from various school were oriented on TB. </t>
  </si>
  <si>
    <t>1 Awareness campaigns was done in each three district among the slum. In Palpa it was held on 18th May with 104 (M39 F65) in Gorkha Held on 26th June with 102(41M 61F) participants, in kaski district it was held on 30th April with 100 (42 M F58) participants. The target participant were slum dwellers and the target mobilizer were youth club volunteers,Slum tole sudhar samiti,FCHV,and NGO volunteers.</t>
  </si>
  <si>
    <t>conducted 2 street dramma  on TB/HIV coinfection,orientation program in schools,community and Drug users group. Nayagoreto participated in exhibition for world TB day organised by NTC.</t>
  </si>
  <si>
    <t>NG successfully conducted training  with 15 health workers working in TB treatment centers</t>
  </si>
  <si>
    <t>Program was 100 % achived.</t>
  </si>
  <si>
    <t>NG successfully did One Day awareness campaign with 25 participants in Palpa district.100% achived.</t>
  </si>
  <si>
    <t>100% achived.</t>
  </si>
  <si>
    <t>Attendance sheets, TA sheets, completion letter, Photographs, Resource person Sheet , minute, Program Reports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</si>
</sst>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_);_(* \(#,##0\);_(* &quot;-&quot;??_);_(@_)"/>
    <numFmt numFmtId="166" formatCode="0.0000E+00"/>
    <numFmt numFmtId="167" formatCode="0.000E+00"/>
    <numFmt numFmtId="168" formatCode="0.0E+00"/>
    <numFmt numFmtId="169" formatCode="0E+00"/>
  </numFmts>
  <fonts count="49">
    <font>
      <sz val="11"/>
      <color theme="1"/>
      <name val="Calibri"/>
      <family val="2"/>
    </font>
    <font>
      <sz val="11"/>
      <color indexed="8"/>
      <name val="Calibri"/>
      <family val="2"/>
    </font>
    <font>
      <sz val="10"/>
      <name val="Arial"/>
      <family val="2"/>
    </font>
    <font>
      <b/>
      <sz val="10"/>
      <name val="Arial"/>
      <family val="2"/>
    </font>
    <font>
      <sz val="12"/>
      <name val="Arial"/>
      <family val="2"/>
    </font>
    <font>
      <b/>
      <i/>
      <sz val="10"/>
      <name val="Arial"/>
      <family val="2"/>
    </font>
    <font>
      <b/>
      <sz val="12"/>
      <name val="Arial"/>
      <family val="2"/>
    </font>
    <font>
      <sz val="14"/>
      <name val="Arial"/>
      <family val="2"/>
    </font>
    <font>
      <b/>
      <sz val="16"/>
      <name val="Arial"/>
      <family val="2"/>
    </font>
    <font>
      <sz val="16"/>
      <name val="Arial"/>
      <family val="2"/>
    </font>
    <font>
      <b/>
      <sz val="15"/>
      <color indexed="10"/>
      <name val="Arial"/>
      <family val="2"/>
    </font>
    <font>
      <b/>
      <u val="single"/>
      <sz val="15"/>
      <color indexed="10"/>
      <name val="Arial"/>
      <family val="2"/>
    </font>
    <font>
      <sz val="11"/>
      <name val="Arial"/>
      <family val="2"/>
    </font>
    <font>
      <b/>
      <sz val="14"/>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indexed="31"/>
        <bgColor indexed="64"/>
      </patternFill>
    </fill>
    <fill>
      <patternFill patternType="solid">
        <fgColor rgb="FF00B0F0"/>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indexed="44"/>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7">
    <xf numFmtId="0" fontId="0" fillId="0" borderId="0" xfId="0" applyFont="1" applyAlignment="1">
      <alignment/>
    </xf>
    <xf numFmtId="164" fontId="2" fillId="33" borderId="0" xfId="42" applyNumberFormat="1" applyFont="1" applyFill="1" applyBorder="1" applyAlignment="1" applyProtection="1">
      <alignment vertical="center"/>
      <protection/>
    </xf>
    <xf numFmtId="164" fontId="2" fillId="33" borderId="0" xfId="42" applyNumberFormat="1" applyFont="1" applyFill="1" applyBorder="1" applyAlignment="1" applyProtection="1">
      <alignment horizontal="left" vertical="center"/>
      <protection/>
    </xf>
    <xf numFmtId="0" fontId="4" fillId="0" borderId="0" xfId="55" applyFont="1" applyAlignment="1">
      <alignment/>
      <protection/>
    </xf>
    <xf numFmtId="0" fontId="2" fillId="0" borderId="0" xfId="55">
      <alignment/>
      <protection/>
    </xf>
    <xf numFmtId="0" fontId="3" fillId="0" borderId="10" xfId="55" applyFont="1" applyBorder="1" applyAlignment="1">
      <alignment horizontal="center" wrapText="1"/>
      <protection/>
    </xf>
    <xf numFmtId="0" fontId="3" fillId="0" borderId="0" xfId="55" applyFont="1" applyAlignment="1">
      <alignment wrapText="1"/>
      <protection/>
    </xf>
    <xf numFmtId="0" fontId="2" fillId="0" borderId="0" xfId="55" applyAlignment="1">
      <alignment wrapText="1"/>
      <protection/>
    </xf>
    <xf numFmtId="0" fontId="2" fillId="0" borderId="0" xfId="55" applyAlignment="1">
      <alignment horizontal="left" wrapText="1"/>
      <protection/>
    </xf>
    <xf numFmtId="0" fontId="2" fillId="0" borderId="0" xfId="55" applyAlignment="1">
      <alignment horizontal="left"/>
      <protection/>
    </xf>
    <xf numFmtId="0" fontId="3" fillId="0" borderId="0" xfId="55" applyFont="1" applyAlignment="1">
      <alignment horizontal="right" wrapText="1"/>
      <protection/>
    </xf>
    <xf numFmtId="0" fontId="7" fillId="0" borderId="0" xfId="55" applyFont="1" applyAlignment="1">
      <alignment wrapText="1"/>
      <protection/>
    </xf>
    <xf numFmtId="0" fontId="4" fillId="0" borderId="0" xfId="55" applyFont="1" applyFill="1" applyAlignment="1">
      <alignment horizontal="left" wrapText="1"/>
      <protection/>
    </xf>
    <xf numFmtId="0" fontId="4" fillId="0" borderId="0" xfId="55" applyFont="1" applyFill="1" applyAlignment="1">
      <alignment/>
      <protection/>
    </xf>
    <xf numFmtId="0" fontId="2" fillId="0" borderId="0" xfId="55" applyFill="1">
      <alignment/>
      <protection/>
    </xf>
    <xf numFmtId="0" fontId="9" fillId="0" borderId="0" xfId="55" applyFont="1" applyAlignment="1">
      <alignment vertical="center"/>
      <protection/>
    </xf>
    <xf numFmtId="0" fontId="12" fillId="0" borderId="0" xfId="55" applyFont="1" applyAlignment="1">
      <alignment vertical="center"/>
      <protection/>
    </xf>
    <xf numFmtId="0" fontId="4" fillId="0" borderId="0" xfId="55" applyFont="1" applyAlignment="1">
      <alignment vertical="center"/>
      <protection/>
    </xf>
    <xf numFmtId="0" fontId="12" fillId="0" borderId="0" xfId="55" applyFont="1" applyAlignment="1">
      <alignment vertical="center" wrapText="1"/>
      <protection/>
    </xf>
    <xf numFmtId="0" fontId="2" fillId="0" borderId="11" xfId="0" applyFont="1" applyFill="1" applyBorder="1" applyAlignment="1" applyProtection="1">
      <alignment vertical="center" wrapText="1"/>
      <protection/>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3" fillId="35" borderId="11" xfId="0" applyFont="1" applyFill="1" applyBorder="1" applyAlignment="1">
      <alignment horizontal="left"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2" fillId="34" borderId="11" xfId="0" applyFont="1" applyFill="1" applyBorder="1" applyAlignment="1">
      <alignment vertical="center" wrapText="1"/>
    </xf>
    <xf numFmtId="0" fontId="2" fillId="34" borderId="11" xfId="0" applyFont="1" applyFill="1" applyBorder="1" applyAlignment="1">
      <alignment horizontal="left" vertical="center" wrapText="1"/>
    </xf>
    <xf numFmtId="0" fontId="2" fillId="36" borderId="11"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vertical="center" wrapText="1"/>
    </xf>
    <xf numFmtId="0" fontId="2" fillId="33" borderId="0" xfId="0" applyFont="1" applyFill="1" applyAlignment="1" applyProtection="1">
      <alignment vertical="center"/>
      <protection/>
    </xf>
    <xf numFmtId="0" fontId="3" fillId="33" borderId="0" xfId="0" applyNumberFormat="1" applyFont="1" applyFill="1" applyAlignment="1" applyProtection="1">
      <alignment vertical="center" wrapText="1"/>
      <protection/>
    </xf>
    <xf numFmtId="0" fontId="2" fillId="33" borderId="12" xfId="0" applyFont="1" applyFill="1" applyBorder="1" applyAlignment="1" applyProtection="1">
      <alignment vertical="center" wrapText="1"/>
      <protection/>
    </xf>
    <xf numFmtId="0" fontId="14" fillId="33" borderId="13" xfId="0" applyFont="1" applyFill="1" applyBorder="1" applyAlignment="1" applyProtection="1">
      <alignment horizontal="right" vertical="center"/>
      <protection/>
    </xf>
    <xf numFmtId="0" fontId="14" fillId="33" borderId="0"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14" fillId="33" borderId="15"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14" fillId="33" borderId="17" xfId="0" applyFont="1" applyFill="1" applyBorder="1" applyAlignment="1" applyProtection="1">
      <alignment horizontal="right" vertical="center"/>
      <protection/>
    </xf>
    <xf numFmtId="15" fontId="14" fillId="33" borderId="0" xfId="0" applyNumberFormat="1" applyFont="1" applyFill="1" applyBorder="1" applyAlignment="1" applyProtection="1">
      <alignment vertical="center"/>
      <protection/>
    </xf>
    <xf numFmtId="0" fontId="14" fillId="33" borderId="0" xfId="0" applyFont="1" applyFill="1" applyBorder="1" applyAlignment="1" applyProtection="1">
      <alignment horizontal="right" vertical="center"/>
      <protection/>
    </xf>
    <xf numFmtId="0" fontId="31" fillId="33" borderId="18" xfId="0" applyNumberFormat="1" applyFont="1" applyFill="1" applyBorder="1" applyAlignment="1" applyProtection="1">
      <alignment horizontal="center" vertical="center" wrapText="1"/>
      <protection/>
    </xf>
    <xf numFmtId="0" fontId="31" fillId="33" borderId="11" xfId="0" applyNumberFormat="1" applyFont="1" applyFill="1" applyBorder="1" applyAlignment="1" applyProtection="1">
      <alignment vertical="center" wrapText="1"/>
      <protection/>
    </xf>
    <xf numFmtId="0" fontId="14" fillId="33" borderId="18" xfId="0" applyFont="1" applyFill="1" applyBorder="1" applyAlignment="1" applyProtection="1">
      <alignment vertical="center"/>
      <protection hidden="1"/>
    </xf>
    <xf numFmtId="0" fontId="14" fillId="33" borderId="11" xfId="0" applyFont="1" applyFill="1" applyBorder="1" applyAlignment="1" applyProtection="1">
      <alignment vertical="center"/>
      <protection hidden="1"/>
    </xf>
    <xf numFmtId="1" fontId="14" fillId="33" borderId="18" xfId="0" applyNumberFormat="1" applyFont="1" applyFill="1" applyBorder="1" applyAlignment="1" applyProtection="1">
      <alignment vertical="center"/>
      <protection hidden="1"/>
    </xf>
    <xf numFmtId="1" fontId="14" fillId="33" borderId="11" xfId="0" applyNumberFormat="1" applyFont="1" applyFill="1" applyBorder="1" applyAlignment="1" applyProtection="1">
      <alignment vertical="center"/>
      <protection hidden="1"/>
    </xf>
    <xf numFmtId="0" fontId="14" fillId="33" borderId="18" xfId="0" applyNumberFormat="1" applyFont="1" applyFill="1" applyBorder="1" applyAlignment="1" applyProtection="1">
      <alignment vertical="center"/>
      <protection hidden="1"/>
    </xf>
    <xf numFmtId="0" fontId="14" fillId="33" borderId="11" xfId="0" applyNumberFormat="1" applyFont="1" applyFill="1" applyBorder="1" applyAlignment="1" applyProtection="1">
      <alignment vertical="center"/>
      <protection hidden="1"/>
    </xf>
    <xf numFmtId="9" fontId="14" fillId="33" borderId="18" xfId="58" applyFont="1" applyFill="1" applyBorder="1" applyAlignment="1" applyProtection="1">
      <alignment vertical="center"/>
      <protection hidden="1"/>
    </xf>
    <xf numFmtId="9" fontId="14" fillId="33" borderId="11" xfId="58" applyFont="1" applyFill="1" applyBorder="1" applyAlignment="1" applyProtection="1">
      <alignment vertical="center"/>
      <protection hidden="1"/>
    </xf>
    <xf numFmtId="9" fontId="14" fillId="37" borderId="11" xfId="58" applyFont="1" applyFill="1" applyBorder="1" applyAlignment="1" applyProtection="1">
      <alignment vertical="center"/>
      <protection hidden="1"/>
    </xf>
    <xf numFmtId="165" fontId="14" fillId="0" borderId="11" xfId="42" applyNumberFormat="1" applyFont="1" applyFill="1" applyBorder="1" applyAlignment="1" applyProtection="1">
      <alignment vertical="center"/>
      <protection hidden="1"/>
    </xf>
    <xf numFmtId="9" fontId="14" fillId="0" borderId="11" xfId="58" applyFont="1" applyFill="1" applyBorder="1" applyAlignment="1" applyProtection="1">
      <alignment vertical="center"/>
      <protection hidden="1"/>
    </xf>
    <xf numFmtId="0" fontId="14" fillId="0" borderId="11" xfId="0" applyFont="1" applyFill="1" applyBorder="1" applyAlignment="1" applyProtection="1">
      <alignment vertical="center"/>
      <protection hidden="1"/>
    </xf>
    <xf numFmtId="165" fontId="14" fillId="36" borderId="11" xfId="42" applyNumberFormat="1" applyFont="1" applyFill="1" applyBorder="1" applyAlignment="1" applyProtection="1">
      <alignment vertical="center"/>
      <protection hidden="1"/>
    </xf>
    <xf numFmtId="0" fontId="14" fillId="36" borderId="11" xfId="0" applyFont="1" applyFill="1" applyBorder="1" applyAlignment="1" applyProtection="1">
      <alignment vertical="center"/>
      <protection hidden="1"/>
    </xf>
    <xf numFmtId="165" fontId="14" fillId="34" borderId="11" xfId="42" applyNumberFormat="1" applyFont="1" applyFill="1" applyBorder="1" applyAlignment="1" applyProtection="1">
      <alignment vertical="center"/>
      <protection hidden="1"/>
    </xf>
    <xf numFmtId="0" fontId="14" fillId="34" borderId="11" xfId="0" applyFont="1" applyFill="1" applyBorder="1" applyAlignment="1" applyProtection="1">
      <alignment vertical="center"/>
      <protection hidden="1"/>
    </xf>
    <xf numFmtId="165" fontId="2" fillId="35" borderId="11" xfId="42" applyNumberFormat="1" applyFont="1" applyFill="1" applyBorder="1" applyAlignment="1">
      <alignment horizontal="center" vertical="center" wrapText="1"/>
    </xf>
    <xf numFmtId="165" fontId="3" fillId="35" borderId="11" xfId="42" applyNumberFormat="1" applyFont="1" applyFill="1" applyBorder="1" applyAlignment="1">
      <alignment horizontal="left" vertical="center" wrapText="1"/>
    </xf>
    <xf numFmtId="165" fontId="3" fillId="35" borderId="11" xfId="42" applyNumberFormat="1" applyFont="1" applyFill="1" applyBorder="1" applyAlignment="1">
      <alignment vertical="center" wrapText="1"/>
    </xf>
    <xf numFmtId="165" fontId="3" fillId="36" borderId="11" xfId="42" applyNumberFormat="1" applyFont="1" applyFill="1" applyBorder="1" applyAlignment="1">
      <alignment horizontal="left" vertical="center" wrapText="1"/>
    </xf>
    <xf numFmtId="165" fontId="2" fillId="34" borderId="11" xfId="42" applyNumberFormat="1" applyFont="1" applyFill="1" applyBorder="1" applyAlignment="1" applyProtection="1">
      <alignment vertical="center"/>
      <protection/>
    </xf>
    <xf numFmtId="0" fontId="2" fillId="38" borderId="11" xfId="0" applyFont="1" applyFill="1" applyBorder="1" applyAlignment="1">
      <alignment horizontal="center" vertical="center" wrapText="1"/>
    </xf>
    <xf numFmtId="0" fontId="3" fillId="38" borderId="11" xfId="0" applyFont="1" applyFill="1" applyBorder="1" applyAlignment="1">
      <alignment horizontal="left" vertical="center" wrapText="1"/>
    </xf>
    <xf numFmtId="0" fontId="3" fillId="38" borderId="11" xfId="0" applyFont="1" applyFill="1" applyBorder="1" applyAlignment="1">
      <alignment vertical="center" wrapText="1"/>
    </xf>
    <xf numFmtId="165" fontId="3" fillId="38" borderId="11" xfId="0" applyNumberFormat="1" applyFont="1" applyFill="1" applyBorder="1" applyAlignment="1">
      <alignment horizontal="left" vertical="center" wrapText="1"/>
    </xf>
    <xf numFmtId="3" fontId="31" fillId="10" borderId="11" xfId="0" applyNumberFormat="1" applyFont="1" applyFill="1" applyBorder="1" applyAlignment="1" applyProtection="1">
      <alignment horizontal="center" vertical="center" wrapText="1"/>
      <protection/>
    </xf>
    <xf numFmtId="0" fontId="31" fillId="10" borderId="11" xfId="0" applyFont="1" applyFill="1" applyBorder="1" applyAlignment="1" applyProtection="1">
      <alignment horizontal="center" vertical="center" wrapText="1"/>
      <protection/>
    </xf>
    <xf numFmtId="0" fontId="31" fillId="10" borderId="11" xfId="0" applyFont="1" applyFill="1" applyBorder="1" applyAlignment="1" applyProtection="1">
      <alignment horizontal="left" vertical="center" wrapText="1"/>
      <protection/>
    </xf>
    <xf numFmtId="0" fontId="31" fillId="10" borderId="11" xfId="0" applyFont="1" applyFill="1" applyBorder="1" applyAlignment="1" applyProtection="1">
      <alignment vertical="center" wrapText="1"/>
      <protection/>
    </xf>
    <xf numFmtId="0" fontId="14" fillId="33" borderId="0" xfId="0" applyFont="1" applyFill="1" applyAlignment="1" applyProtection="1">
      <alignment vertical="center"/>
      <protection/>
    </xf>
    <xf numFmtId="0" fontId="14" fillId="33" borderId="0" xfId="0" applyFont="1" applyFill="1" applyAlignment="1" applyProtection="1">
      <alignment vertical="center" wrapText="1"/>
      <protection/>
    </xf>
    <xf numFmtId="0" fontId="14" fillId="0" borderId="0" xfId="0" applyFont="1" applyAlignment="1" applyProtection="1">
      <alignment vertical="center"/>
      <protection/>
    </xf>
    <xf numFmtId="0" fontId="31" fillId="0" borderId="0" xfId="0" applyFont="1" applyAlignment="1" applyProtection="1">
      <alignment vertical="center"/>
      <protection/>
    </xf>
    <xf numFmtId="0" fontId="31" fillId="10" borderId="11" xfId="0" applyFont="1" applyFill="1" applyBorder="1" applyAlignment="1" applyProtection="1">
      <alignment vertical="center"/>
      <protection/>
    </xf>
    <xf numFmtId="0" fontId="14" fillId="34" borderId="11" xfId="0" applyFont="1" applyFill="1" applyBorder="1" applyAlignment="1" applyProtection="1">
      <alignment vertical="center"/>
      <protection/>
    </xf>
    <xf numFmtId="0" fontId="14" fillId="34" borderId="11" xfId="0" applyFont="1" applyFill="1" applyBorder="1" applyAlignment="1">
      <alignment vertical="center"/>
    </xf>
    <xf numFmtId="0" fontId="14" fillId="34" borderId="11" xfId="0" applyFont="1" applyFill="1" applyBorder="1" applyAlignment="1" applyProtection="1">
      <alignment vertical="center" wrapText="1"/>
      <protection/>
    </xf>
    <xf numFmtId="3" fontId="14" fillId="34" borderId="11" xfId="0" applyNumberFormat="1" applyFont="1" applyFill="1" applyBorder="1" applyAlignment="1" applyProtection="1">
      <alignment vertical="center"/>
      <protection hidden="1"/>
    </xf>
    <xf numFmtId="3" fontId="14" fillId="34" borderId="11" xfId="0" applyNumberFormat="1" applyFont="1" applyFill="1" applyBorder="1" applyAlignment="1">
      <alignment vertical="center"/>
    </xf>
    <xf numFmtId="165" fontId="14" fillId="0" borderId="11" xfId="42" applyNumberFormat="1" applyFont="1" applyFill="1" applyBorder="1" applyAlignment="1" applyProtection="1">
      <alignment vertical="center"/>
      <protection/>
    </xf>
    <xf numFmtId="165" fontId="14" fillId="0" borderId="11" xfId="42" applyNumberFormat="1" applyFont="1" applyBorder="1" applyAlignment="1">
      <alignment vertical="center"/>
    </xf>
    <xf numFmtId="165" fontId="14" fillId="0" borderId="11" xfId="42" applyNumberFormat="1" applyFont="1" applyBorder="1" applyAlignment="1" applyProtection="1">
      <alignment vertical="center"/>
      <protection locked="0"/>
    </xf>
    <xf numFmtId="165" fontId="14" fillId="0" borderId="11" xfId="42" applyNumberFormat="1" applyFont="1" applyFill="1" applyBorder="1" applyAlignment="1">
      <alignment vertical="center"/>
    </xf>
    <xf numFmtId="165" fontId="14" fillId="0" borderId="11" xfId="42" applyNumberFormat="1" applyFont="1" applyBorder="1" applyAlignment="1" applyProtection="1">
      <alignment vertical="center"/>
      <protection hidden="1"/>
    </xf>
    <xf numFmtId="165" fontId="14" fillId="0" borderId="11" xfId="42" applyNumberFormat="1" applyFont="1" applyBorder="1" applyAlignment="1" applyProtection="1">
      <alignment vertical="center"/>
      <protection/>
    </xf>
    <xf numFmtId="9" fontId="14" fillId="0" borderId="0" xfId="58" applyFont="1" applyAlignment="1" applyProtection="1">
      <alignment vertical="center"/>
      <protection/>
    </xf>
    <xf numFmtId="165" fontId="14" fillId="0" borderId="11" xfId="42" applyNumberFormat="1" applyFont="1" applyBorder="1" applyAlignment="1" applyProtection="1">
      <alignment vertical="center" wrapText="1"/>
      <protection locked="0"/>
    </xf>
    <xf numFmtId="0" fontId="14" fillId="0" borderId="0" xfId="0" applyFont="1" applyAlignment="1" applyProtection="1">
      <alignment vertical="center" wrapText="1"/>
      <protection locked="0"/>
    </xf>
    <xf numFmtId="165" fontId="14" fillId="36" borderId="11" xfId="42" applyNumberFormat="1" applyFont="1" applyFill="1" applyBorder="1" applyAlignment="1" applyProtection="1">
      <alignment vertical="center"/>
      <protection/>
    </xf>
    <xf numFmtId="165" fontId="14" fillId="36" borderId="11" xfId="42" applyNumberFormat="1" applyFont="1" applyFill="1" applyBorder="1" applyAlignment="1" applyProtection="1">
      <alignment vertical="center" wrapText="1"/>
      <protection/>
    </xf>
    <xf numFmtId="165" fontId="14" fillId="36" borderId="11" xfId="42" applyNumberFormat="1" applyFont="1" applyFill="1" applyBorder="1" applyAlignment="1">
      <alignment vertical="center"/>
    </xf>
    <xf numFmtId="0" fontId="31" fillId="34" borderId="11" xfId="0" applyFont="1" applyFill="1" applyBorder="1" applyAlignment="1">
      <alignment vertical="center" wrapText="1"/>
    </xf>
    <xf numFmtId="165" fontId="14" fillId="34" borderId="11" xfId="42" applyNumberFormat="1" applyFont="1" applyFill="1" applyBorder="1" applyAlignment="1" applyProtection="1">
      <alignment vertical="center"/>
      <protection/>
    </xf>
    <xf numFmtId="165" fontId="14" fillId="34" borderId="11" xfId="42" applyNumberFormat="1" applyFont="1" applyFill="1" applyBorder="1" applyAlignment="1">
      <alignment vertical="center"/>
    </xf>
    <xf numFmtId="165" fontId="14" fillId="34" borderId="11" xfId="42" applyNumberFormat="1" applyFont="1" applyFill="1" applyBorder="1" applyAlignment="1" applyProtection="1">
      <alignment vertical="center"/>
      <protection locked="0"/>
    </xf>
    <xf numFmtId="0" fontId="14" fillId="34" borderId="11" xfId="0" applyFont="1" applyFill="1" applyBorder="1" applyAlignment="1" applyProtection="1">
      <alignment vertical="center" wrapText="1"/>
      <protection locked="0"/>
    </xf>
    <xf numFmtId="165" fontId="14" fillId="36" borderId="11" xfId="42" applyNumberFormat="1" applyFont="1" applyFill="1" applyBorder="1" applyAlignment="1" applyProtection="1">
      <alignment vertical="center"/>
      <protection locked="0"/>
    </xf>
    <xf numFmtId="0" fontId="14" fillId="36" borderId="11" xfId="0" applyFont="1" applyFill="1" applyBorder="1" applyAlignment="1" applyProtection="1">
      <alignment vertical="center" wrapText="1"/>
      <protection locked="0"/>
    </xf>
    <xf numFmtId="0" fontId="14" fillId="0" borderId="11" xfId="0" applyFont="1" applyBorder="1" applyAlignment="1" applyProtection="1">
      <alignment vertical="center"/>
      <protection/>
    </xf>
    <xf numFmtId="169" fontId="14" fillId="0" borderId="11" xfId="0" applyNumberFormat="1" applyFont="1" applyBorder="1" applyAlignment="1" applyProtection="1">
      <alignment horizontal="left" vertical="center"/>
      <protection/>
    </xf>
    <xf numFmtId="165" fontId="14" fillId="0" borderId="0" xfId="42" applyNumberFormat="1" applyFont="1" applyAlignment="1" applyProtection="1">
      <alignment vertical="center"/>
      <protection/>
    </xf>
    <xf numFmtId="9" fontId="14" fillId="0" borderId="0" xfId="0" applyNumberFormat="1" applyFont="1" applyAlignment="1" applyProtection="1">
      <alignment vertical="center"/>
      <protection/>
    </xf>
    <xf numFmtId="0" fontId="14" fillId="0" borderId="0" xfId="0" applyFont="1" applyAlignment="1" applyProtection="1">
      <alignment vertical="center" wrapText="1"/>
      <protection/>
    </xf>
    <xf numFmtId="1" fontId="14" fillId="0" borderId="0" xfId="0" applyNumberFormat="1" applyFont="1" applyAlignment="1" applyProtection="1">
      <alignment vertical="center"/>
      <protection/>
    </xf>
    <xf numFmtId="165" fontId="32" fillId="0" borderId="11" xfId="42" applyNumberFormat="1" applyFont="1" applyBorder="1" applyAlignment="1" applyProtection="1">
      <alignment vertical="center" wrapText="1"/>
      <protection locked="0"/>
    </xf>
    <xf numFmtId="0" fontId="3" fillId="0" borderId="0" xfId="55" applyFont="1" applyAlignment="1">
      <alignment wrapText="1"/>
      <protection/>
    </xf>
    <xf numFmtId="0" fontId="2" fillId="0" borderId="0" xfId="55" applyAlignment="1">
      <alignment wrapText="1"/>
      <protection/>
    </xf>
    <xf numFmtId="0" fontId="5" fillId="0" borderId="0" xfId="55" applyFont="1" applyAlignment="1">
      <alignment wrapText="1"/>
      <protection/>
    </xf>
    <xf numFmtId="0" fontId="6" fillId="0" borderId="0" xfId="55" applyFont="1" applyAlignment="1">
      <alignment wrapText="1"/>
      <protection/>
    </xf>
    <xf numFmtId="0" fontId="4" fillId="0" borderId="0" xfId="55" applyFont="1" applyAlignment="1">
      <alignment wrapText="1"/>
      <protection/>
    </xf>
    <xf numFmtId="0" fontId="4" fillId="39" borderId="0" xfId="55" applyFont="1" applyFill="1" applyAlignment="1">
      <alignment horizontal="left" wrapText="1"/>
      <protection/>
    </xf>
    <xf numFmtId="0" fontId="3" fillId="10" borderId="11" xfId="42" applyNumberFormat="1" applyFont="1" applyFill="1" applyBorder="1" applyAlignment="1" applyProtection="1">
      <alignment horizontal="center" vertical="center" wrapText="1"/>
      <protection/>
    </xf>
    <xf numFmtId="0" fontId="31" fillId="10" borderId="11" xfId="0" applyNumberFormat="1" applyFont="1" applyFill="1" applyBorder="1" applyAlignment="1" applyProtection="1">
      <alignment horizontal="center" vertical="center" wrapText="1"/>
      <protection/>
    </xf>
    <xf numFmtId="0" fontId="31" fillId="37" borderId="11" xfId="0" applyFont="1" applyFill="1" applyBorder="1" applyAlignment="1" applyProtection="1">
      <alignment horizontal="left" vertical="center" wrapText="1"/>
      <protection/>
    </xf>
    <xf numFmtId="0" fontId="31" fillId="40" borderId="11" xfId="0" applyNumberFormat="1" applyFont="1" applyFill="1" applyBorder="1" applyAlignment="1" applyProtection="1">
      <alignment horizontal="center" vertical="center" wrapText="1"/>
      <protection/>
    </xf>
    <xf numFmtId="0" fontId="14" fillId="13" borderId="11" xfId="0" applyFont="1" applyFill="1" applyBorder="1" applyAlignment="1" applyProtection="1">
      <alignment horizontal="center" vertical="center"/>
      <protection/>
    </xf>
    <xf numFmtId="0" fontId="14" fillId="41" borderId="11" xfId="0" applyFont="1" applyFill="1" applyBorder="1" applyAlignment="1" applyProtection="1">
      <alignment horizontal="center" vertical="center"/>
      <protection/>
    </xf>
    <xf numFmtId="3" fontId="31" fillId="10" borderId="11" xfId="0" applyNumberFormat="1" applyFont="1" applyFill="1" applyBorder="1" applyAlignment="1" applyProtection="1">
      <alignment horizontal="center" vertical="center" wrapText="1"/>
      <protection/>
    </xf>
    <xf numFmtId="0" fontId="31" fillId="10" borderId="11" xfId="42" applyNumberFormat="1" applyFont="1" applyFill="1" applyBorder="1" applyAlignment="1" applyProtection="1">
      <alignment horizontal="center" vertical="center" wrapText="1"/>
      <protection/>
    </xf>
    <xf numFmtId="15" fontId="14" fillId="0" borderId="11" xfId="0" applyNumberFormat="1" applyFont="1" applyFill="1" applyBorder="1" applyAlignment="1" applyProtection="1">
      <alignment horizontal="left" vertical="center"/>
      <protection locked="0"/>
    </xf>
    <xf numFmtId="0" fontId="31" fillId="33" borderId="18" xfId="0" applyFont="1" applyFill="1" applyBorder="1" applyAlignment="1" applyProtection="1">
      <alignment horizontal="right" vertical="center"/>
      <protection/>
    </xf>
    <xf numFmtId="0" fontId="31" fillId="33" borderId="10" xfId="0" applyFont="1" applyFill="1" applyBorder="1" applyAlignment="1" applyProtection="1">
      <alignment horizontal="right" vertical="center"/>
      <protection/>
    </xf>
    <xf numFmtId="0" fontId="31" fillId="33" borderId="19" xfId="0" applyFont="1" applyFill="1" applyBorder="1" applyAlignment="1" applyProtection="1">
      <alignment horizontal="right" vertical="center"/>
      <protection/>
    </xf>
    <xf numFmtId="1" fontId="31" fillId="10" borderId="11" xfId="0" applyNumberFormat="1" applyFont="1" applyFill="1" applyBorder="1" applyAlignment="1" applyProtection="1">
      <alignment horizontal="center" vertical="center" wrapText="1"/>
      <protection/>
    </xf>
    <xf numFmtId="0" fontId="31" fillId="10" borderId="11" xfId="0" applyFont="1" applyFill="1" applyBorder="1" applyAlignment="1" applyProtection="1">
      <alignment horizontal="center" vertical="center" wrapText="1"/>
      <protection/>
    </xf>
    <xf numFmtId="1" fontId="3" fillId="33" borderId="0" xfId="0" applyNumberFormat="1" applyFont="1" applyFill="1" applyAlignment="1" applyProtection="1">
      <alignment horizontal="center" vertical="center"/>
      <protection/>
    </xf>
    <xf numFmtId="1" fontId="3" fillId="33" borderId="20" xfId="0" applyNumberFormat="1" applyFont="1" applyFill="1" applyBorder="1" applyAlignment="1" applyProtection="1">
      <alignment horizontal="center" vertical="center"/>
      <protection/>
    </xf>
    <xf numFmtId="0" fontId="31" fillId="10" borderId="11" xfId="0" applyFont="1" applyFill="1" applyBorder="1" applyAlignment="1" applyProtection="1">
      <alignment horizontal="left" vertical="center" wrapText="1"/>
      <protection/>
    </xf>
    <xf numFmtId="0" fontId="31" fillId="10" borderId="11" xfId="0" applyFont="1" applyFill="1" applyBorder="1" applyAlignment="1" applyProtection="1">
      <alignment vertical="center" wrapText="1"/>
      <protection/>
    </xf>
    <xf numFmtId="0" fontId="14" fillId="0" borderId="18"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33" borderId="18" xfId="0" applyFont="1" applyFill="1" applyBorder="1" applyAlignment="1" applyProtection="1">
      <alignment horizontal="right" vertical="center"/>
      <protection/>
    </xf>
    <xf numFmtId="0" fontId="14" fillId="33" borderId="10" xfId="0" applyFont="1" applyFill="1" applyBorder="1" applyAlignment="1" applyProtection="1">
      <alignment horizontal="right" vertical="center"/>
      <protection/>
    </xf>
    <xf numFmtId="0" fontId="14" fillId="33" borderId="19" xfId="0" applyFont="1" applyFill="1" applyBorder="1" applyAlignment="1" applyProtection="1">
      <alignment horizontal="right" vertical="center"/>
      <protection/>
    </xf>
    <xf numFmtId="0" fontId="31" fillId="33" borderId="11" xfId="0" applyNumberFormat="1" applyFont="1" applyFill="1" applyBorder="1" applyAlignment="1" applyProtection="1">
      <alignment horizontal="center" vertical="center" wrapText="1"/>
      <protection/>
    </xf>
    <xf numFmtId="0" fontId="14" fillId="33" borderId="11" xfId="0" applyNumberFormat="1"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protection/>
    </xf>
    <xf numFmtId="0" fontId="14" fillId="42" borderId="11" xfId="0" applyFont="1" applyFill="1" applyBorder="1" applyAlignment="1" applyProtection="1">
      <alignment horizontal="center" vertical="center"/>
      <protection/>
    </xf>
    <xf numFmtId="0" fontId="8" fillId="43" borderId="14" xfId="55" applyFont="1" applyFill="1" applyBorder="1" applyAlignment="1">
      <alignment horizontal="center" vertical="center" wrapText="1"/>
      <protection/>
    </xf>
    <xf numFmtId="0" fontId="8" fillId="43" borderId="0" xfId="55" applyFont="1" applyFill="1" applyBorder="1" applyAlignment="1">
      <alignment horizontal="center" vertical="center" wrapText="1"/>
      <protection/>
    </xf>
    <xf numFmtId="0" fontId="10" fillId="0" borderId="18" xfId="55" applyFont="1" applyBorder="1" applyAlignment="1">
      <alignment horizontal="center" vertical="center" wrapText="1"/>
      <protection/>
    </xf>
    <xf numFmtId="0" fontId="10" fillId="0" borderId="10" xfId="55" applyFont="1" applyBorder="1" applyAlignment="1">
      <alignment horizontal="center" vertical="center" wrapText="1"/>
      <protection/>
    </xf>
    <xf numFmtId="0" fontId="10" fillId="0" borderId="19" xfId="55" applyFont="1" applyBorder="1" applyAlignment="1">
      <alignment horizontal="center" vertical="center" wrapText="1"/>
      <protection/>
    </xf>
    <xf numFmtId="0" fontId="13" fillId="39" borderId="20" xfId="55" applyFont="1" applyFill="1" applyBorder="1" applyAlignment="1">
      <alignment horizontal="left" vertical="center" indent="1"/>
      <protection/>
    </xf>
    <xf numFmtId="0" fontId="12" fillId="43" borderId="21" xfId="55" applyFont="1" applyFill="1" applyBorder="1" applyAlignment="1">
      <alignment horizontal="center" vertical="center"/>
      <protection/>
    </xf>
    <xf numFmtId="0" fontId="12" fillId="43" borderId="22" xfId="55" applyFont="1" applyFill="1" applyBorder="1" applyAlignment="1">
      <alignment horizontal="center" vertical="center"/>
      <protection/>
    </xf>
    <xf numFmtId="0" fontId="12" fillId="43" borderId="23" xfId="55" applyFont="1" applyFill="1" applyBorder="1" applyAlignment="1">
      <alignment horizontal="center" vertical="center"/>
      <protection/>
    </xf>
    <xf numFmtId="0" fontId="12" fillId="43" borderId="24" xfId="55" applyFont="1" applyFill="1" applyBorder="1" applyAlignment="1">
      <alignment horizontal="center" vertical="center"/>
      <protection/>
    </xf>
    <xf numFmtId="0" fontId="12" fillId="44" borderId="25" xfId="55" applyFont="1" applyFill="1" applyBorder="1" applyAlignment="1" applyProtection="1">
      <alignment horizontal="left" vertical="center" wrapText="1"/>
      <protection locked="0"/>
    </xf>
    <xf numFmtId="0" fontId="12" fillId="44" borderId="10" xfId="55" applyFont="1" applyFill="1" applyBorder="1" applyAlignment="1" applyProtection="1">
      <alignment horizontal="left" vertical="center" wrapText="1"/>
      <protection locked="0"/>
    </xf>
    <xf numFmtId="0" fontId="12" fillId="44" borderId="19" xfId="55" applyFont="1" applyFill="1" applyBorder="1" applyAlignment="1" applyProtection="1">
      <alignment horizontal="left" vertical="center" wrapText="1"/>
      <protection locked="0"/>
    </xf>
    <xf numFmtId="0" fontId="12" fillId="44" borderId="26" xfId="55" applyFont="1" applyFill="1" applyBorder="1" applyAlignment="1" applyProtection="1">
      <alignment horizontal="left" vertical="center" wrapText="1"/>
      <protection locked="0"/>
    </xf>
    <xf numFmtId="0" fontId="12" fillId="44" borderId="11" xfId="55" applyFont="1" applyFill="1" applyBorder="1" applyAlignment="1" applyProtection="1">
      <alignment horizontal="left" vertical="center" wrapText="1"/>
      <protection locked="0"/>
    </xf>
    <xf numFmtId="17" fontId="12" fillId="44" borderId="11" xfId="55" applyNumberFormat="1" applyFont="1" applyFill="1" applyBorder="1" applyAlignment="1" applyProtection="1">
      <alignment horizontal="left" vertical="center" wrapText="1"/>
      <protection locked="0"/>
    </xf>
    <xf numFmtId="0" fontId="12" fillId="0" borderId="10" xfId="55" applyFont="1" applyBorder="1" applyAlignment="1" applyProtection="1">
      <alignment horizontal="left" vertical="center" wrapText="1"/>
      <protection locked="0"/>
    </xf>
    <xf numFmtId="0" fontId="12" fillId="0" borderId="19" xfId="55" applyFont="1" applyBorder="1" applyAlignment="1" applyProtection="1">
      <alignment horizontal="left" vertical="center" wrapText="1"/>
      <protection locked="0"/>
    </xf>
    <xf numFmtId="0" fontId="12" fillId="44" borderId="11" xfId="55" applyFont="1" applyFill="1" applyBorder="1" applyAlignment="1" applyProtection="1">
      <alignment horizontal="center" vertical="center" wrapText="1"/>
      <protection locked="0"/>
    </xf>
    <xf numFmtId="0" fontId="12" fillId="44" borderId="26" xfId="55" applyFont="1" applyFill="1" applyBorder="1" applyAlignment="1" applyProtection="1">
      <alignment horizontal="center" vertical="center" wrapText="1"/>
      <protection locked="0"/>
    </xf>
    <xf numFmtId="0" fontId="12" fillId="0" borderId="10" xfId="55" applyFont="1" applyBorder="1" applyAlignment="1" applyProtection="1">
      <alignment horizontal="center" vertical="center" wrapText="1"/>
      <protection locked="0"/>
    </xf>
    <xf numFmtId="0" fontId="12" fillId="0" borderId="19" xfId="55" applyFont="1" applyBorder="1" applyAlignment="1" applyProtection="1">
      <alignment horizontal="center" vertical="center" wrapText="1"/>
      <protection locked="0"/>
    </xf>
    <xf numFmtId="0" fontId="12" fillId="44" borderId="25" xfId="55" applyFont="1" applyFill="1" applyBorder="1" applyAlignment="1" applyProtection="1">
      <alignment horizontal="left" vertical="center" wrapText="1" indent="1"/>
      <protection locked="0"/>
    </xf>
    <xf numFmtId="0" fontId="12" fillId="44" borderId="10" xfId="55" applyFont="1" applyFill="1" applyBorder="1" applyAlignment="1" applyProtection="1">
      <alignment horizontal="left" vertical="center" wrapText="1" indent="1"/>
      <protection locked="0"/>
    </xf>
    <xf numFmtId="0" fontId="12" fillId="44" borderId="19" xfId="55" applyFont="1" applyFill="1" applyBorder="1" applyAlignment="1" applyProtection="1">
      <alignment horizontal="left" vertical="center" wrapText="1" indent="1"/>
      <protection locked="0"/>
    </xf>
    <xf numFmtId="0" fontId="6" fillId="36" borderId="0" xfId="55" applyFont="1" applyFill="1" applyAlignment="1">
      <alignment vertical="center"/>
      <protection/>
    </xf>
    <xf numFmtId="0" fontId="6" fillId="36" borderId="15" xfId="55" applyFont="1" applyFill="1" applyBorder="1" applyAlignment="1">
      <alignment vertical="center"/>
      <protection/>
    </xf>
    <xf numFmtId="0" fontId="12" fillId="0" borderId="27" xfId="55" applyFont="1" applyBorder="1" applyAlignment="1">
      <alignment horizontal="left" vertical="top" wrapText="1"/>
      <protection/>
    </xf>
    <xf numFmtId="0" fontId="12" fillId="0" borderId="28" xfId="55" applyFont="1" applyBorder="1" applyAlignment="1">
      <alignment horizontal="left" vertical="top" wrapText="1"/>
      <protection/>
    </xf>
    <xf numFmtId="0" fontId="12" fillId="0" borderId="29" xfId="55" applyFont="1" applyBorder="1" applyAlignment="1">
      <alignment horizontal="left" vertical="top" wrapText="1"/>
      <protection/>
    </xf>
    <xf numFmtId="0" fontId="6" fillId="36" borderId="0" xfId="55" applyFont="1" applyFill="1" applyAlignment="1">
      <alignment horizontal="left" vertical="center" indent="1"/>
      <protection/>
    </xf>
    <xf numFmtId="0" fontId="4" fillId="36" borderId="0" xfId="55" applyFont="1" applyFill="1" applyAlignment="1">
      <alignment horizontal="left" vertical="center" indent="1"/>
      <protection/>
    </xf>
    <xf numFmtId="0" fontId="12" fillId="44" borderId="30" xfId="55" applyFont="1" applyFill="1" applyBorder="1" applyAlignment="1" applyProtection="1">
      <alignment horizontal="left" vertical="top" wrapText="1" indent="1"/>
      <protection locked="0"/>
    </xf>
    <xf numFmtId="0" fontId="12" fillId="44" borderId="31" xfId="55" applyFont="1" applyFill="1" applyBorder="1" applyAlignment="1" applyProtection="1">
      <alignment horizontal="left" vertical="top" wrapText="1" indent="1"/>
      <protection locked="0"/>
    </xf>
    <xf numFmtId="0" fontId="12" fillId="44" borderId="32" xfId="55" applyFont="1" applyFill="1" applyBorder="1" applyAlignment="1" applyProtection="1">
      <alignment horizontal="left" vertical="top" wrapText="1" indent="1"/>
      <protection locked="0"/>
    </xf>
    <xf numFmtId="0" fontId="12" fillId="44" borderId="33" xfId="55" applyFont="1" applyFill="1" applyBorder="1" applyAlignment="1" applyProtection="1">
      <alignment horizontal="left" vertical="top" wrapText="1" indent="1"/>
      <protection locked="0"/>
    </xf>
    <xf numFmtId="0" fontId="12" fillId="44" borderId="0" xfId="55" applyFont="1" applyFill="1" applyBorder="1" applyAlignment="1" applyProtection="1">
      <alignment horizontal="left" vertical="top" wrapText="1" indent="1"/>
      <protection locked="0"/>
    </xf>
    <xf numFmtId="0" fontId="12" fillId="44" borderId="34" xfId="55" applyFont="1" applyFill="1" applyBorder="1" applyAlignment="1" applyProtection="1">
      <alignment horizontal="left" vertical="top" wrapText="1" indent="1"/>
      <protection locked="0"/>
    </xf>
    <xf numFmtId="0" fontId="12" fillId="44" borderId="35" xfId="55" applyFont="1" applyFill="1" applyBorder="1" applyAlignment="1" applyProtection="1">
      <alignment horizontal="left" vertical="top" wrapText="1" indent="1"/>
      <protection locked="0"/>
    </xf>
    <xf numFmtId="0" fontId="12" fillId="44" borderId="36" xfId="55" applyFont="1" applyFill="1" applyBorder="1" applyAlignment="1" applyProtection="1">
      <alignment horizontal="left" vertical="top" wrapText="1" indent="1"/>
      <protection locked="0"/>
    </xf>
    <xf numFmtId="0" fontId="12" fillId="44" borderId="37" xfId="55" applyFont="1" applyFill="1" applyBorder="1" applyAlignment="1" applyProtection="1">
      <alignment horizontal="left" vertical="top" wrapText="1" indent="1"/>
      <protection locked="0"/>
    </xf>
    <xf numFmtId="0" fontId="4" fillId="44" borderId="30" xfId="55" applyFont="1" applyFill="1" applyBorder="1" applyAlignment="1" applyProtection="1">
      <alignment horizontal="left" vertical="top" wrapText="1"/>
      <protection locked="0"/>
    </xf>
    <xf numFmtId="0" fontId="12" fillId="44" borderId="31" xfId="55" applyFont="1" applyFill="1" applyBorder="1" applyAlignment="1" applyProtection="1">
      <alignment horizontal="left" vertical="top" wrapText="1"/>
      <protection locked="0"/>
    </xf>
    <xf numFmtId="0" fontId="12" fillId="44" borderId="32" xfId="55" applyFont="1" applyFill="1" applyBorder="1" applyAlignment="1" applyProtection="1">
      <alignment horizontal="left" vertical="top" wrapText="1"/>
      <protection locked="0"/>
    </xf>
    <xf numFmtId="0" fontId="12" fillId="44" borderId="33" xfId="55" applyFont="1" applyFill="1" applyBorder="1" applyAlignment="1" applyProtection="1">
      <alignment horizontal="left" vertical="top" wrapText="1"/>
      <protection locked="0"/>
    </xf>
    <xf numFmtId="0" fontId="12" fillId="44" borderId="0" xfId="55" applyFont="1" applyFill="1" applyBorder="1" applyAlignment="1" applyProtection="1">
      <alignment horizontal="left" vertical="top" wrapText="1"/>
      <protection locked="0"/>
    </xf>
    <xf numFmtId="0" fontId="12" fillId="44" borderId="34" xfId="55" applyFont="1" applyFill="1" applyBorder="1" applyAlignment="1" applyProtection="1">
      <alignment horizontal="left" vertical="top" wrapText="1"/>
      <protection locked="0"/>
    </xf>
    <xf numFmtId="0" fontId="12" fillId="44" borderId="35" xfId="55" applyFont="1" applyFill="1" applyBorder="1" applyAlignment="1" applyProtection="1">
      <alignment horizontal="left" vertical="top" wrapText="1"/>
      <protection locked="0"/>
    </xf>
    <xf numFmtId="0" fontId="12" fillId="44" borderId="36" xfId="55" applyFont="1" applyFill="1" applyBorder="1" applyAlignment="1" applyProtection="1">
      <alignment horizontal="left" vertical="top" wrapText="1"/>
      <protection locked="0"/>
    </xf>
    <xf numFmtId="0" fontId="12" fillId="44" borderId="37" xfId="55" applyFont="1"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1">
    <dxf/>
    <dxf>
      <fill>
        <patternFill>
          <bgColor rgb="FF00B050"/>
        </patternFill>
      </fill>
    </dxf>
    <dxf/>
    <dxf>
      <fill>
        <patternFill>
          <bgColor rgb="FFFF0000"/>
        </patternFill>
      </fill>
    </dxf>
    <dxf>
      <fill>
        <patternFill>
          <bgColor theme="9" tint="0.3999499976634979"/>
        </patternFill>
      </fill>
    </dxf>
    <dxf>
      <fill>
        <patternFill>
          <bgColor rgb="FFFF0000"/>
        </patternFill>
      </fill>
    </dxf>
    <dxf>
      <fill>
        <patternFill patternType="none">
          <bgColor indexed="65"/>
        </patternFill>
      </fill>
    </dxf>
    <dxf>
      <fill>
        <patternFill>
          <bgColor rgb="FFFFC000"/>
        </patternFill>
      </fill>
      <border/>
    </dxf>
    <dxf>
      <fill>
        <patternFill>
          <bgColor rgb="FF008000"/>
        </patternFill>
      </fill>
      <border/>
    </dxf>
    <dxf>
      <fill>
        <patternFill>
          <bgColor rgb="FFC000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N29"/>
  <sheetViews>
    <sheetView zoomScalePageLayoutView="0" workbookViewId="0" topLeftCell="A20">
      <selection activeCell="A39" sqref="A39"/>
    </sheetView>
  </sheetViews>
  <sheetFormatPr defaultColWidth="9.140625" defaultRowHeight="15"/>
  <cols>
    <col min="1" max="1" width="30.421875" style="7" customWidth="1"/>
    <col min="2" max="2" width="136.421875" style="7" customWidth="1"/>
    <col min="3" max="16384" width="9.140625" style="4" customWidth="1"/>
  </cols>
  <sheetData>
    <row r="1" spans="1:13" ht="15">
      <c r="A1" s="113" t="s">
        <v>54</v>
      </c>
      <c r="B1" s="114"/>
      <c r="C1" s="3"/>
      <c r="D1" s="3"/>
      <c r="E1" s="3"/>
      <c r="F1" s="3"/>
      <c r="G1" s="3"/>
      <c r="H1" s="3"/>
      <c r="I1" s="3"/>
      <c r="J1" s="3"/>
      <c r="K1" s="3"/>
      <c r="L1" s="3"/>
      <c r="M1" s="3"/>
    </row>
    <row r="2" spans="1:2" ht="12.75">
      <c r="A2" s="5" t="s">
        <v>55</v>
      </c>
      <c r="B2" s="5" t="s">
        <v>45</v>
      </c>
    </row>
    <row r="3" spans="1:2" ht="21" customHeight="1">
      <c r="A3" s="6" t="s">
        <v>56</v>
      </c>
      <c r="B3" s="7" t="s">
        <v>57</v>
      </c>
    </row>
    <row r="4" spans="1:7" ht="21" customHeight="1">
      <c r="A4" s="6" t="s">
        <v>58</v>
      </c>
      <c r="B4" s="8" t="s">
        <v>59</v>
      </c>
      <c r="C4" s="9"/>
      <c r="D4" s="9"/>
      <c r="E4" s="9"/>
      <c r="F4" s="9"/>
      <c r="G4" s="9"/>
    </row>
    <row r="5" spans="1:11" ht="21" customHeight="1">
      <c r="A5" s="6" t="s">
        <v>60</v>
      </c>
      <c r="B5" s="8" t="s">
        <v>61</v>
      </c>
      <c r="C5" s="9"/>
      <c r="D5" s="9"/>
      <c r="E5" s="9"/>
      <c r="F5" s="9"/>
      <c r="G5" s="9"/>
      <c r="H5" s="9"/>
      <c r="I5" s="9"/>
      <c r="J5" s="9"/>
      <c r="K5" s="9"/>
    </row>
    <row r="6" spans="1:8" ht="21" customHeight="1">
      <c r="A6" s="6" t="s">
        <v>62</v>
      </c>
      <c r="B6" s="8" t="s">
        <v>63</v>
      </c>
      <c r="C6" s="9"/>
      <c r="D6" s="9"/>
      <c r="E6" s="9"/>
      <c r="F6" s="9"/>
      <c r="G6" s="9"/>
      <c r="H6" s="9"/>
    </row>
    <row r="7" spans="1:2" ht="20.25" customHeight="1">
      <c r="A7" s="115" t="s">
        <v>64</v>
      </c>
      <c r="B7" s="114"/>
    </row>
    <row r="8" spans="1:11" ht="21" customHeight="1">
      <c r="A8" s="10" t="s">
        <v>35</v>
      </c>
      <c r="B8" s="8" t="s">
        <v>65</v>
      </c>
      <c r="C8" s="9"/>
      <c r="D8" s="9"/>
      <c r="E8" s="9"/>
      <c r="F8" s="9"/>
      <c r="G8" s="9"/>
      <c r="H8" s="9"/>
      <c r="I8" s="9"/>
      <c r="J8" s="9"/>
      <c r="K8" s="9"/>
    </row>
    <row r="9" spans="1:11" ht="21" customHeight="1">
      <c r="A9" s="10" t="s">
        <v>66</v>
      </c>
      <c r="B9" s="8" t="s">
        <v>67</v>
      </c>
      <c r="C9" s="9"/>
      <c r="D9" s="9"/>
      <c r="E9" s="9"/>
      <c r="F9" s="9"/>
      <c r="G9" s="9"/>
      <c r="H9" s="9"/>
      <c r="I9" s="9"/>
      <c r="J9" s="9"/>
      <c r="K9" s="9"/>
    </row>
    <row r="10" spans="1:11" ht="21" customHeight="1">
      <c r="A10" s="10" t="s">
        <v>68</v>
      </c>
      <c r="B10" s="8" t="s">
        <v>69</v>
      </c>
      <c r="C10" s="9"/>
      <c r="D10" s="9"/>
      <c r="E10" s="9"/>
      <c r="F10" s="9"/>
      <c r="G10" s="9"/>
      <c r="H10" s="9"/>
      <c r="I10" s="9"/>
      <c r="J10" s="9"/>
      <c r="K10" s="9"/>
    </row>
    <row r="11" spans="1:11" ht="21" customHeight="1">
      <c r="A11" s="6" t="s">
        <v>39</v>
      </c>
      <c r="B11" s="8" t="s">
        <v>70</v>
      </c>
      <c r="C11" s="9"/>
      <c r="D11" s="9"/>
      <c r="E11" s="9"/>
      <c r="F11" s="9"/>
      <c r="G11" s="9"/>
      <c r="H11" s="9"/>
      <c r="I11" s="9"/>
      <c r="J11" s="9"/>
      <c r="K11" s="9"/>
    </row>
    <row r="12" spans="1:11" ht="21" customHeight="1">
      <c r="A12" s="6" t="s">
        <v>71</v>
      </c>
      <c r="B12" s="8" t="s">
        <v>72</v>
      </c>
      <c r="C12" s="9"/>
      <c r="D12" s="9"/>
      <c r="E12" s="9"/>
      <c r="F12" s="9"/>
      <c r="G12" s="9"/>
      <c r="H12" s="9"/>
      <c r="I12" s="9"/>
      <c r="J12" s="9"/>
      <c r="K12" s="9"/>
    </row>
    <row r="13" spans="1:11" ht="42.75" customHeight="1">
      <c r="A13" s="6" t="s">
        <v>73</v>
      </c>
      <c r="B13" s="8" t="s">
        <v>74</v>
      </c>
      <c r="C13" s="9"/>
      <c r="D13" s="9"/>
      <c r="E13" s="9"/>
      <c r="F13" s="9"/>
      <c r="G13" s="9"/>
      <c r="H13" s="9"/>
      <c r="I13" s="9"/>
      <c r="J13" s="9"/>
      <c r="K13" s="9"/>
    </row>
    <row r="14" spans="1:2" ht="30.75" customHeight="1">
      <c r="A14" s="6" t="s">
        <v>75</v>
      </c>
      <c r="B14" s="7" t="s">
        <v>76</v>
      </c>
    </row>
    <row r="15" spans="1:11" ht="41.25" customHeight="1">
      <c r="A15" s="6" t="s">
        <v>77</v>
      </c>
      <c r="B15" s="8" t="s">
        <v>78</v>
      </c>
      <c r="C15" s="9"/>
      <c r="D15" s="9"/>
      <c r="E15" s="9"/>
      <c r="F15" s="9"/>
      <c r="G15" s="9"/>
      <c r="H15" s="9"/>
      <c r="I15" s="9"/>
      <c r="J15" s="9"/>
      <c r="K15" s="9"/>
    </row>
    <row r="16" spans="1:12" ht="42.75" customHeight="1">
      <c r="A16" s="6" t="s">
        <v>79</v>
      </c>
      <c r="B16" s="8" t="s">
        <v>80</v>
      </c>
      <c r="C16" s="8"/>
      <c r="D16" s="8"/>
      <c r="E16" s="8"/>
      <c r="F16" s="8"/>
      <c r="G16" s="8"/>
      <c r="H16" s="8"/>
      <c r="I16" s="8"/>
      <c r="J16" s="8"/>
      <c r="K16" s="8"/>
      <c r="L16" s="8"/>
    </row>
    <row r="18" spans="1:2" ht="19.5" customHeight="1">
      <c r="A18" s="116" t="s">
        <v>81</v>
      </c>
      <c r="B18" s="117"/>
    </row>
    <row r="19" ht="18">
      <c r="A19" s="11"/>
    </row>
    <row r="20" spans="1:14" s="14" customFormat="1" ht="27" customHeight="1">
      <c r="A20" s="118" t="s">
        <v>82</v>
      </c>
      <c r="B20" s="118"/>
      <c r="C20" s="12"/>
      <c r="D20" s="12"/>
      <c r="E20" s="12"/>
      <c r="F20" s="12"/>
      <c r="G20" s="12"/>
      <c r="H20" s="12"/>
      <c r="I20" s="12"/>
      <c r="J20" s="12"/>
      <c r="K20" s="12"/>
      <c r="L20" s="12"/>
      <c r="M20" s="13"/>
      <c r="N20" s="13"/>
    </row>
    <row r="21" spans="1:2" ht="12.75">
      <c r="A21" s="7" t="s">
        <v>83</v>
      </c>
      <c r="B21" s="7" t="s">
        <v>84</v>
      </c>
    </row>
    <row r="22" spans="1:2" ht="12.75">
      <c r="A22" s="7" t="s">
        <v>85</v>
      </c>
      <c r="B22" s="7" t="s">
        <v>86</v>
      </c>
    </row>
    <row r="23" spans="1:2" ht="12.75">
      <c r="A23" s="7" t="s">
        <v>87</v>
      </c>
      <c r="B23" s="7" t="s">
        <v>88</v>
      </c>
    </row>
    <row r="24" spans="1:2" ht="12.75">
      <c r="A24" s="7" t="s">
        <v>89</v>
      </c>
      <c r="B24" s="7" t="s">
        <v>90</v>
      </c>
    </row>
    <row r="26" spans="1:2" ht="15">
      <c r="A26" s="116" t="s">
        <v>91</v>
      </c>
      <c r="B26" s="117"/>
    </row>
    <row r="27" spans="1:12" ht="32.25" customHeight="1">
      <c r="A27" s="6" t="s">
        <v>92</v>
      </c>
      <c r="B27" s="8" t="s">
        <v>93</v>
      </c>
      <c r="C27" s="8"/>
      <c r="D27" s="8"/>
      <c r="E27" s="8"/>
      <c r="F27" s="8"/>
      <c r="G27" s="8"/>
      <c r="H27" s="8"/>
      <c r="I27" s="8"/>
      <c r="J27" s="8"/>
      <c r="K27" s="8"/>
      <c r="L27" s="8"/>
    </row>
    <row r="28" spans="1:2" ht="42" customHeight="1">
      <c r="A28" s="6" t="s">
        <v>94</v>
      </c>
      <c r="B28" s="7" t="s">
        <v>95</v>
      </c>
    </row>
    <row r="29" spans="1:2" ht="56.25" customHeight="1">
      <c r="A29" s="6" t="s">
        <v>96</v>
      </c>
      <c r="B29" s="7" t="s">
        <v>97</v>
      </c>
    </row>
  </sheetData>
  <sheetProtection password="CC4A" sheet="1" objects="1" scenarios="1" formatCells="0" formatColumns="0" formatRows="0"/>
  <protectedRanges>
    <protectedRange sqref="A15" name="Range1_1"/>
  </protectedRanges>
  <mergeCells count="5">
    <mergeCell ref="A1:B1"/>
    <mergeCell ref="A7:B7"/>
    <mergeCell ref="A18:B18"/>
    <mergeCell ref="A20:B20"/>
    <mergeCell ref="A26:B26"/>
  </mergeCells>
  <printOptions/>
  <pageMargins left="0.3937007874015748" right="0.3937007874015748" top="0.3937007874015748" bottom="0.3937007874015748" header="0.1968503937007874" footer="0.196850393700787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I51"/>
  <sheetViews>
    <sheetView tabSelected="1" zoomScalePageLayoutView="0" workbookViewId="0" topLeftCell="A1">
      <pane xSplit="2" ySplit="14" topLeftCell="P25" activePane="bottomRight" state="frozen"/>
      <selection pane="topLeft" activeCell="A1" sqref="A1"/>
      <selection pane="topRight" activeCell="C1" sqref="C1"/>
      <selection pane="bottomLeft" activeCell="A15" sqref="A15"/>
      <selection pane="bottomRight" activeCell="T31" sqref="T31"/>
    </sheetView>
  </sheetViews>
  <sheetFormatPr defaultColWidth="9.140625" defaultRowHeight="15"/>
  <cols>
    <col min="1" max="1" width="9.140625" style="79" customWidth="1"/>
    <col min="2" max="2" width="41.00390625" style="79" customWidth="1"/>
    <col min="3" max="3" width="24.8515625" style="79" customWidth="1"/>
    <col min="4" max="4" width="15.140625" style="79" customWidth="1"/>
    <col min="5" max="5" width="10.140625" style="79" bestFit="1" customWidth="1"/>
    <col min="6" max="6" width="5.7109375" style="79" hidden="1" customWidth="1"/>
    <col min="7" max="7" width="9.57421875" style="79" bestFit="1" customWidth="1"/>
    <col min="8" max="8" width="11.7109375" style="79" bestFit="1" customWidth="1"/>
    <col min="9" max="9" width="10.140625" style="79" hidden="1" customWidth="1"/>
    <col min="10" max="10" width="10.140625" style="79" bestFit="1" customWidth="1"/>
    <col min="11" max="11" width="5.7109375" style="79" hidden="1" customWidth="1"/>
    <col min="12" max="12" width="10.140625" style="79" bestFit="1" customWidth="1"/>
    <col min="13" max="13" width="11.140625" style="79" customWidth="1"/>
    <col min="14" max="14" width="10.140625" style="79" hidden="1" customWidth="1"/>
    <col min="15" max="15" width="9.421875" style="79" customWidth="1"/>
    <col min="16" max="16" width="9.140625" style="79" customWidth="1"/>
    <col min="17" max="17" width="11.7109375" style="79" customWidth="1"/>
    <col min="18" max="19" width="9.421875" style="79" customWidth="1"/>
    <col min="20" max="21" width="10.57421875" style="79" customWidth="1"/>
    <col min="22" max="22" width="30.8515625" style="110" customWidth="1"/>
    <col min="23" max="23" width="28.57421875" style="110" customWidth="1"/>
    <col min="24" max="24" width="26.00390625" style="110" customWidth="1"/>
    <col min="25" max="25" width="12.00390625" style="79" customWidth="1"/>
    <col min="26" max="26" width="11.8515625" style="79" customWidth="1"/>
    <col min="27" max="27" width="10.8515625" style="79" customWidth="1"/>
    <col min="28" max="28" width="11.8515625" style="79" customWidth="1"/>
    <col min="29" max="30" width="9.140625" style="79" customWidth="1"/>
    <col min="31" max="31" width="10.57421875" style="79" customWidth="1"/>
    <col min="32" max="32" width="10.00390625" style="79" customWidth="1"/>
    <col min="33" max="33" width="19.00390625" style="79" customWidth="1"/>
    <col min="34" max="35" width="9.140625" style="79" hidden="1" customWidth="1"/>
    <col min="36" max="16384" width="9.140625" style="79" customWidth="1"/>
  </cols>
  <sheetData>
    <row r="1" spans="1:33" ht="12.75">
      <c r="A1" s="1" t="s">
        <v>0</v>
      </c>
      <c r="B1" s="77"/>
      <c r="C1" s="77"/>
      <c r="D1" s="77"/>
      <c r="E1" s="77"/>
      <c r="F1" s="77"/>
      <c r="G1" s="77"/>
      <c r="H1" s="77"/>
      <c r="I1" s="77"/>
      <c r="J1" s="77"/>
      <c r="K1" s="77"/>
      <c r="L1" s="77"/>
      <c r="M1" s="77"/>
      <c r="N1" s="77"/>
      <c r="O1" s="77"/>
      <c r="P1" s="77"/>
      <c r="Q1" s="77"/>
      <c r="R1" s="77"/>
      <c r="S1" s="77"/>
      <c r="T1" s="77"/>
      <c r="U1" s="77"/>
      <c r="V1" s="78"/>
      <c r="W1" s="78"/>
      <c r="X1" s="78"/>
      <c r="Y1" s="77"/>
      <c r="Z1" s="77"/>
      <c r="AA1" s="77"/>
      <c r="AB1" s="77"/>
      <c r="AC1" s="77"/>
      <c r="AD1" s="77"/>
      <c r="AE1" s="77"/>
      <c r="AF1" s="77"/>
      <c r="AG1" s="77"/>
    </row>
    <row r="2" spans="1:33" ht="12.75">
      <c r="A2" s="1" t="s">
        <v>1</v>
      </c>
      <c r="B2" s="77"/>
      <c r="C2" s="77"/>
      <c r="D2" s="77"/>
      <c r="E2" s="77"/>
      <c r="F2" s="77"/>
      <c r="G2" s="133" t="s">
        <v>43</v>
      </c>
      <c r="H2" s="133"/>
      <c r="I2" s="133"/>
      <c r="J2" s="133"/>
      <c r="K2" s="77"/>
      <c r="L2" s="77"/>
      <c r="M2" s="77"/>
      <c r="N2" s="77"/>
      <c r="O2" s="77"/>
      <c r="P2" s="77"/>
      <c r="Q2" s="77"/>
      <c r="R2" s="77"/>
      <c r="S2" s="77"/>
      <c r="T2" s="77"/>
      <c r="U2" s="77"/>
      <c r="V2" s="78"/>
      <c r="W2" s="78"/>
      <c r="X2" s="78"/>
      <c r="Y2" s="77"/>
      <c r="Z2" s="77"/>
      <c r="AA2" s="77"/>
      <c r="AB2" s="77"/>
      <c r="AC2" s="77"/>
      <c r="AD2" s="77"/>
      <c r="AE2" s="77"/>
      <c r="AF2" s="77"/>
      <c r="AG2" s="77"/>
    </row>
    <row r="3" spans="1:33" ht="12.75">
      <c r="A3" s="2" t="s">
        <v>2</v>
      </c>
      <c r="B3" s="77"/>
      <c r="C3" s="77"/>
      <c r="D3" s="77"/>
      <c r="E3" s="77"/>
      <c r="F3" s="77"/>
      <c r="G3" s="134"/>
      <c r="H3" s="134"/>
      <c r="I3" s="134"/>
      <c r="J3" s="134"/>
      <c r="K3" s="33"/>
      <c r="L3" s="33"/>
      <c r="M3" s="33"/>
      <c r="N3" s="34"/>
      <c r="O3" s="34"/>
      <c r="P3" s="34"/>
      <c r="Q3" s="34"/>
      <c r="R3" s="77"/>
      <c r="S3" s="77"/>
      <c r="T3" s="77"/>
      <c r="U3" s="77"/>
      <c r="V3" s="78"/>
      <c r="W3" s="78"/>
      <c r="X3" s="78"/>
      <c r="Y3" s="77"/>
      <c r="Z3" s="77"/>
      <c r="AA3" s="77"/>
      <c r="AB3" s="77"/>
      <c r="AC3" s="77"/>
      <c r="AD3" s="77"/>
      <c r="AE3" s="77"/>
      <c r="AF3" s="77"/>
      <c r="AG3" s="77"/>
    </row>
    <row r="4" spans="1:33" ht="12.75">
      <c r="A4" s="1" t="s">
        <v>3</v>
      </c>
      <c r="B4" s="77"/>
      <c r="C4" s="77"/>
      <c r="D4" s="77"/>
      <c r="E4" s="77"/>
      <c r="F4" s="77"/>
      <c r="G4" s="143" t="s">
        <v>44</v>
      </c>
      <c r="H4" s="143"/>
      <c r="I4" s="143" t="s">
        <v>45</v>
      </c>
      <c r="J4" s="143"/>
      <c r="K4" s="143"/>
      <c r="L4" s="143"/>
      <c r="M4" s="46" t="s">
        <v>8</v>
      </c>
      <c r="O4" s="47" t="s">
        <v>9</v>
      </c>
      <c r="P4" s="47" t="s">
        <v>10</v>
      </c>
      <c r="Q4" s="47" t="s">
        <v>46</v>
      </c>
      <c r="R4" s="77"/>
      <c r="S4" s="77"/>
      <c r="T4" s="77"/>
      <c r="U4" s="77"/>
      <c r="V4" s="78"/>
      <c r="W4" s="78"/>
      <c r="X4" s="78"/>
      <c r="Y4" s="77"/>
      <c r="Z4" s="77"/>
      <c r="AA4" s="77"/>
      <c r="AB4" s="77"/>
      <c r="AC4" s="77"/>
      <c r="AD4" s="77"/>
      <c r="AE4" s="77"/>
      <c r="AF4" s="77"/>
      <c r="AG4" s="77"/>
    </row>
    <row r="5" spans="1:33" ht="12.75">
      <c r="A5" s="1" t="s">
        <v>190</v>
      </c>
      <c r="B5" s="77"/>
      <c r="C5" s="77"/>
      <c r="D5" s="77"/>
      <c r="E5" s="77"/>
      <c r="F5" s="77"/>
      <c r="G5" s="122"/>
      <c r="H5" s="122"/>
      <c r="I5" s="144" t="s">
        <v>48</v>
      </c>
      <c r="J5" s="144"/>
      <c r="K5" s="144"/>
      <c r="L5" s="144"/>
      <c r="M5" s="48">
        <f>COUNTIF(H16:H47,"=0%")</f>
        <v>13</v>
      </c>
      <c r="O5" s="48">
        <f>COUNTIF(M16:M47,"=0%")</f>
        <v>19</v>
      </c>
      <c r="P5" s="48">
        <f>COUNTIF(Q16:Q47,"=0%")</f>
        <v>0</v>
      </c>
      <c r="Q5" s="49">
        <f>COUNTIF(T16:T47,"=0%")</f>
        <v>1</v>
      </c>
      <c r="R5" s="77"/>
      <c r="S5" s="77"/>
      <c r="T5" s="77"/>
      <c r="U5" s="77"/>
      <c r="V5" s="78"/>
      <c r="W5" s="78"/>
      <c r="X5" s="78"/>
      <c r="Y5" s="77"/>
      <c r="Z5" s="77"/>
      <c r="AA5" s="77"/>
      <c r="AB5" s="77"/>
      <c r="AC5" s="77"/>
      <c r="AD5" s="77"/>
      <c r="AE5" s="77"/>
      <c r="AF5" s="77"/>
      <c r="AG5" s="77"/>
    </row>
    <row r="6" spans="1:33" ht="12.75">
      <c r="A6" s="1" t="s">
        <v>113</v>
      </c>
      <c r="B6" s="77"/>
      <c r="C6" s="77"/>
      <c r="D6" s="77"/>
      <c r="E6" s="77"/>
      <c r="F6" s="77"/>
      <c r="G6" s="123"/>
      <c r="H6" s="123"/>
      <c r="I6" s="145" t="s">
        <v>50</v>
      </c>
      <c r="J6" s="145"/>
      <c r="K6" s="145"/>
      <c r="L6" s="145"/>
      <c r="M6" s="50">
        <f>COUNTIF(H16:H47,"&lt;90%")-M5</f>
        <v>0</v>
      </c>
      <c r="O6" s="51">
        <f>COUNTIF(M16:M47,"&lt;90%")-O5</f>
        <v>0</v>
      </c>
      <c r="P6" s="51">
        <f>COUNTIF(Q16:Q47,"&lt;90%")-P5</f>
        <v>0</v>
      </c>
      <c r="Q6" s="51">
        <f>COUNTIF(T16:T47,"&lt;90%")-Q5</f>
        <v>0</v>
      </c>
      <c r="R6" s="77"/>
      <c r="S6" s="77"/>
      <c r="T6" s="77"/>
      <c r="U6" s="77"/>
      <c r="V6" s="78"/>
      <c r="W6" s="78"/>
      <c r="X6" s="78"/>
      <c r="Y6" s="77"/>
      <c r="Z6" s="77"/>
      <c r="AA6" s="77"/>
      <c r="AB6" s="77"/>
      <c r="AC6" s="77"/>
      <c r="AD6" s="77"/>
      <c r="AE6" s="77"/>
      <c r="AF6" s="77"/>
      <c r="AG6" s="77"/>
    </row>
    <row r="7" spans="1:33" ht="12.75">
      <c r="A7" s="35"/>
      <c r="B7" s="36" t="s">
        <v>31</v>
      </c>
      <c r="C7" s="137" t="s">
        <v>202</v>
      </c>
      <c r="D7" s="138"/>
      <c r="E7" s="37"/>
      <c r="F7" s="37"/>
      <c r="G7" s="124"/>
      <c r="H7" s="124"/>
      <c r="I7" s="145" t="s">
        <v>51</v>
      </c>
      <c r="J7" s="145"/>
      <c r="K7" s="145"/>
      <c r="L7" s="145"/>
      <c r="M7" s="52">
        <f>COUNTIF(H16:H47,"&gt;=90%")-M8</f>
        <v>1</v>
      </c>
      <c r="O7" s="53">
        <f>COUNTIF(M16:M47,"&gt;=90%")-O8</f>
        <v>2</v>
      </c>
      <c r="P7" s="53">
        <f>COUNTIF(Q16:Q47,"&gt;=90%")-P8</f>
        <v>21</v>
      </c>
      <c r="Q7" s="53">
        <f>COUNTIF(T16:T47,"&gt;=90%")-Q8</f>
        <v>21</v>
      </c>
      <c r="R7" s="77"/>
      <c r="S7" s="77"/>
      <c r="T7" s="77"/>
      <c r="U7" s="77"/>
      <c r="V7" s="78"/>
      <c r="W7" s="78"/>
      <c r="X7" s="78"/>
      <c r="Y7" s="77"/>
      <c r="Z7" s="77"/>
      <c r="AA7" s="77"/>
      <c r="AB7" s="77"/>
      <c r="AC7" s="77"/>
      <c r="AD7" s="77"/>
      <c r="AE7" s="77"/>
      <c r="AF7" s="77"/>
      <c r="AG7" s="77"/>
    </row>
    <row r="8" spans="1:33" ht="12.75">
      <c r="A8" s="38"/>
      <c r="B8" s="39" t="s">
        <v>32</v>
      </c>
      <c r="C8" s="139" t="s">
        <v>203</v>
      </c>
      <c r="D8" s="139"/>
      <c r="E8" s="37"/>
      <c r="F8" s="37"/>
      <c r="G8" s="146"/>
      <c r="H8" s="146"/>
      <c r="I8" s="145" t="s">
        <v>52</v>
      </c>
      <c r="J8" s="145"/>
      <c r="K8" s="145"/>
      <c r="L8" s="145"/>
      <c r="M8" s="48">
        <f>COUNTIF(H16:H47,"&gt;110%")</f>
        <v>0</v>
      </c>
      <c r="O8" s="49">
        <f>COUNTIF(M16:M47,"&gt;110%")</f>
        <v>0</v>
      </c>
      <c r="P8" s="49">
        <f>COUNTIF(Q16:Q47,"&gt;110%")</f>
        <v>1</v>
      </c>
      <c r="Q8" s="49">
        <f>COUNTIF(T16:T47,"&gt;110%")</f>
        <v>1</v>
      </c>
      <c r="R8" s="40"/>
      <c r="S8" s="40"/>
      <c r="T8" s="40"/>
      <c r="U8" s="40"/>
      <c r="V8" s="41"/>
      <c r="W8" s="41"/>
      <c r="X8" s="41"/>
      <c r="Y8" s="40"/>
      <c r="Z8" s="77"/>
      <c r="AA8" s="77"/>
      <c r="AB8" s="77"/>
      <c r="AC8" s="77"/>
      <c r="AD8" s="77"/>
      <c r="AE8" s="77"/>
      <c r="AF8" s="77"/>
      <c r="AG8" s="77"/>
    </row>
    <row r="9" spans="1:33" ht="12.75">
      <c r="A9" s="38"/>
      <c r="B9" s="39" t="s">
        <v>33</v>
      </c>
      <c r="C9" s="139" t="s">
        <v>204</v>
      </c>
      <c r="D9" s="139"/>
      <c r="E9" s="37"/>
      <c r="F9" s="37"/>
      <c r="G9" s="140" t="s">
        <v>47</v>
      </c>
      <c r="H9" s="141"/>
      <c r="I9" s="141"/>
      <c r="J9" s="141"/>
      <c r="K9" s="141"/>
      <c r="L9" s="142"/>
      <c r="M9" s="48">
        <f>COUNTIF(E16:E47,"&gt;0")</f>
        <v>13</v>
      </c>
      <c r="O9" s="49">
        <f>COUNTIF(J16:J47,"&gt;0")</f>
        <v>21</v>
      </c>
      <c r="P9" s="49">
        <f>COUNTIF(O16:O47,"&gt;0")</f>
        <v>22</v>
      </c>
      <c r="Q9" s="49">
        <f>COUNTIF(R16:R47,"&gt;0")</f>
        <v>22</v>
      </c>
      <c r="R9" s="40"/>
      <c r="S9" s="40"/>
      <c r="T9" s="40"/>
      <c r="U9" s="40"/>
      <c r="V9" s="41"/>
      <c r="W9" s="41"/>
      <c r="X9" s="41"/>
      <c r="Y9" s="40"/>
      <c r="Z9" s="77"/>
      <c r="AA9" s="77"/>
      <c r="AB9" s="77"/>
      <c r="AC9" s="77"/>
      <c r="AD9" s="77"/>
      <c r="AE9" s="77"/>
      <c r="AF9" s="77"/>
      <c r="AG9" s="77"/>
    </row>
    <row r="10" spans="1:33" ht="12.75">
      <c r="A10" s="42"/>
      <c r="B10" s="43" t="s">
        <v>34</v>
      </c>
      <c r="C10" s="127">
        <v>41480</v>
      </c>
      <c r="D10" s="127"/>
      <c r="E10" s="44"/>
      <c r="F10" s="44"/>
      <c r="G10" s="128" t="s">
        <v>53</v>
      </c>
      <c r="H10" s="129"/>
      <c r="I10" s="129"/>
      <c r="J10" s="129"/>
      <c r="K10" s="129"/>
      <c r="L10" s="130"/>
      <c r="M10" s="54">
        <f>IF(AND(M7=0,M8=0),"",(M7+M8)/M9)</f>
        <v>0.07692307692307693</v>
      </c>
      <c r="O10" s="55">
        <f>IF(AND(O7=0,O8=0),"",(O7+O8)/O9)</f>
        <v>0.09523809523809523</v>
      </c>
      <c r="P10" s="55">
        <f>IF(AND(P7=0,P8=0),"",(P7+P8)/P9)</f>
        <v>1</v>
      </c>
      <c r="Q10" s="55">
        <f>IF(AND(Q7=0,Q8=0),"",(Q7+Q8)/Q9)</f>
        <v>1</v>
      </c>
      <c r="R10" s="40"/>
      <c r="S10" s="40"/>
      <c r="T10" s="40"/>
      <c r="U10" s="40"/>
      <c r="V10" s="41"/>
      <c r="W10" s="41"/>
      <c r="X10" s="41"/>
      <c r="Y10" s="40"/>
      <c r="Z10" s="77"/>
      <c r="AA10" s="77"/>
      <c r="AB10" s="77"/>
      <c r="AC10" s="77"/>
      <c r="AD10" s="77"/>
      <c r="AE10" s="77"/>
      <c r="AF10" s="77"/>
      <c r="AG10" s="77"/>
    </row>
    <row r="11" spans="1:33" ht="12.75">
      <c r="A11" s="41"/>
      <c r="B11" s="45"/>
      <c r="C11" s="41"/>
      <c r="D11" s="41"/>
      <c r="E11" s="44"/>
      <c r="F11" s="44"/>
      <c r="G11" s="121" t="s">
        <v>112</v>
      </c>
      <c r="H11" s="121"/>
      <c r="I11" s="121"/>
      <c r="J11" s="121"/>
      <c r="K11" s="121"/>
      <c r="L11" s="121"/>
      <c r="M11" s="121"/>
      <c r="N11" s="121"/>
      <c r="O11" s="121"/>
      <c r="P11" s="121"/>
      <c r="Q11" s="56">
        <f>IF(AI49=0,"",AI49)</f>
        <v>0.7634343484891957</v>
      </c>
      <c r="R11" s="40"/>
      <c r="S11" s="40"/>
      <c r="T11" s="40"/>
      <c r="U11" s="40"/>
      <c r="V11" s="41"/>
      <c r="W11" s="41"/>
      <c r="X11" s="41"/>
      <c r="Y11" s="40"/>
      <c r="Z11" s="77"/>
      <c r="AA11" s="77"/>
      <c r="AB11" s="77"/>
      <c r="AC11" s="77"/>
      <c r="AD11" s="77"/>
      <c r="AE11" s="77"/>
      <c r="AF11" s="77"/>
      <c r="AG11" s="77"/>
    </row>
    <row r="12" spans="1:33" ht="12.75">
      <c r="A12" s="1"/>
      <c r="B12" s="77"/>
      <c r="C12" s="77"/>
      <c r="D12" s="77"/>
      <c r="E12" s="77"/>
      <c r="F12" s="77"/>
      <c r="G12" s="77"/>
      <c r="H12" s="77"/>
      <c r="I12" s="77"/>
      <c r="J12" s="77"/>
      <c r="K12" s="77"/>
      <c r="L12" s="77"/>
      <c r="M12" s="77"/>
      <c r="N12" s="77"/>
      <c r="O12" s="77"/>
      <c r="P12" s="77"/>
      <c r="Q12" s="77"/>
      <c r="R12" s="77"/>
      <c r="S12" s="77"/>
      <c r="T12" s="77"/>
      <c r="U12" s="77"/>
      <c r="V12" s="78"/>
      <c r="W12" s="78"/>
      <c r="X12" s="78"/>
      <c r="Y12" s="40"/>
      <c r="Z12" s="77"/>
      <c r="AA12" s="77"/>
      <c r="AB12" s="77"/>
      <c r="AC12" s="77"/>
      <c r="AD12" s="77"/>
      <c r="AE12" s="77"/>
      <c r="AF12" s="77"/>
      <c r="AG12" s="77"/>
    </row>
    <row r="13" spans="1:33" s="80" customFormat="1" ht="29.25" customHeight="1">
      <c r="A13" s="132" t="s">
        <v>4</v>
      </c>
      <c r="B13" s="135" t="s">
        <v>5</v>
      </c>
      <c r="C13" s="136" t="s">
        <v>6</v>
      </c>
      <c r="D13" s="135" t="s">
        <v>7</v>
      </c>
      <c r="E13" s="126" t="s">
        <v>192</v>
      </c>
      <c r="F13" s="126"/>
      <c r="G13" s="126"/>
      <c r="H13" s="126"/>
      <c r="I13" s="126"/>
      <c r="J13" s="126"/>
      <c r="K13" s="126"/>
      <c r="L13" s="126"/>
      <c r="M13" s="126"/>
      <c r="N13" s="126"/>
      <c r="O13" s="126"/>
      <c r="P13" s="126"/>
      <c r="Q13" s="126"/>
      <c r="R13" s="126"/>
      <c r="S13" s="126"/>
      <c r="T13" s="126"/>
      <c r="U13" s="126"/>
      <c r="V13" s="120" t="s">
        <v>49</v>
      </c>
      <c r="W13" s="120" t="s">
        <v>41</v>
      </c>
      <c r="X13" s="120" t="s">
        <v>42</v>
      </c>
      <c r="Y13" s="126" t="s">
        <v>117</v>
      </c>
      <c r="Z13" s="126"/>
      <c r="AA13" s="126"/>
      <c r="AB13" s="126"/>
      <c r="AC13" s="119" t="s">
        <v>118</v>
      </c>
      <c r="AD13" s="119"/>
      <c r="AE13" s="119"/>
      <c r="AF13" s="119"/>
      <c r="AG13" s="132" t="s">
        <v>111</v>
      </c>
    </row>
    <row r="14" spans="1:33" s="80" customFormat="1" ht="37.5" customHeight="1">
      <c r="A14" s="132"/>
      <c r="B14" s="135"/>
      <c r="C14" s="136"/>
      <c r="D14" s="135"/>
      <c r="E14" s="125" t="s">
        <v>114</v>
      </c>
      <c r="F14" s="125"/>
      <c r="G14" s="125"/>
      <c r="H14" s="125"/>
      <c r="I14" s="125" t="s">
        <v>115</v>
      </c>
      <c r="J14" s="125"/>
      <c r="K14" s="125"/>
      <c r="L14" s="125"/>
      <c r="M14" s="125"/>
      <c r="N14" s="125" t="s">
        <v>116</v>
      </c>
      <c r="O14" s="125"/>
      <c r="P14" s="125"/>
      <c r="Q14" s="125"/>
      <c r="R14" s="131" t="s">
        <v>39</v>
      </c>
      <c r="S14" s="125" t="s">
        <v>40</v>
      </c>
      <c r="T14" s="125" t="s">
        <v>37</v>
      </c>
      <c r="U14" s="125" t="s">
        <v>110</v>
      </c>
      <c r="V14" s="120"/>
      <c r="W14" s="120"/>
      <c r="X14" s="120"/>
      <c r="Y14" s="81" t="s">
        <v>8</v>
      </c>
      <c r="Z14" s="81" t="s">
        <v>9</v>
      </c>
      <c r="AA14" s="81" t="s">
        <v>10</v>
      </c>
      <c r="AB14" s="81" t="s">
        <v>11</v>
      </c>
      <c r="AC14" s="81" t="s">
        <v>8</v>
      </c>
      <c r="AD14" s="81" t="s">
        <v>9</v>
      </c>
      <c r="AE14" s="81" t="s">
        <v>10</v>
      </c>
      <c r="AF14" s="81" t="s">
        <v>11</v>
      </c>
      <c r="AG14" s="132"/>
    </row>
    <row r="15" spans="1:33" s="80" customFormat="1" ht="19.5" customHeight="1">
      <c r="A15" s="74"/>
      <c r="B15" s="75"/>
      <c r="C15" s="76"/>
      <c r="D15" s="75"/>
      <c r="E15" s="73" t="s">
        <v>35</v>
      </c>
      <c r="F15" s="73" t="s">
        <v>109</v>
      </c>
      <c r="G15" s="73" t="s">
        <v>36</v>
      </c>
      <c r="H15" s="73" t="s">
        <v>37</v>
      </c>
      <c r="I15" s="73" t="s">
        <v>191</v>
      </c>
      <c r="J15" s="73" t="s">
        <v>35</v>
      </c>
      <c r="K15" s="73" t="s">
        <v>109</v>
      </c>
      <c r="L15" s="73" t="s">
        <v>38</v>
      </c>
      <c r="M15" s="73" t="s">
        <v>37</v>
      </c>
      <c r="N15" s="73" t="s">
        <v>191</v>
      </c>
      <c r="O15" s="73" t="s">
        <v>35</v>
      </c>
      <c r="P15" s="73" t="s">
        <v>38</v>
      </c>
      <c r="Q15" s="73" t="s">
        <v>37</v>
      </c>
      <c r="R15" s="131"/>
      <c r="S15" s="125"/>
      <c r="T15" s="125"/>
      <c r="U15" s="125"/>
      <c r="V15" s="120"/>
      <c r="W15" s="120"/>
      <c r="X15" s="120"/>
      <c r="Y15" s="81"/>
      <c r="Z15" s="81"/>
      <c r="AA15" s="81"/>
      <c r="AB15" s="81"/>
      <c r="AC15" s="81"/>
      <c r="AD15" s="81"/>
      <c r="AE15" s="81"/>
      <c r="AF15" s="81"/>
      <c r="AG15" s="132"/>
    </row>
    <row r="16" spans="1:33" ht="12.75">
      <c r="A16" s="20">
        <v>5</v>
      </c>
      <c r="B16" s="21" t="s">
        <v>14</v>
      </c>
      <c r="C16" s="28"/>
      <c r="D16" s="29"/>
      <c r="E16" s="82"/>
      <c r="F16" s="83"/>
      <c r="G16" s="82"/>
      <c r="H16" s="82"/>
      <c r="I16" s="83"/>
      <c r="J16" s="63"/>
      <c r="K16" s="83"/>
      <c r="L16" s="82"/>
      <c r="M16" s="82"/>
      <c r="N16" s="83"/>
      <c r="O16" s="63"/>
      <c r="P16" s="82"/>
      <c r="Q16" s="82"/>
      <c r="R16" s="82"/>
      <c r="S16" s="63"/>
      <c r="T16" s="63"/>
      <c r="U16" s="82"/>
      <c r="V16" s="84"/>
      <c r="W16" s="84"/>
      <c r="X16" s="84"/>
      <c r="Y16" s="85"/>
      <c r="Z16" s="85"/>
      <c r="AA16" s="85"/>
      <c r="AB16" s="85"/>
      <c r="AC16" s="86"/>
      <c r="AD16" s="86"/>
      <c r="AE16" s="86"/>
      <c r="AF16" s="86"/>
      <c r="AG16" s="82"/>
    </row>
    <row r="17" spans="1:35" ht="25.5">
      <c r="A17" s="24" t="s">
        <v>125</v>
      </c>
      <c r="B17" s="23" t="s">
        <v>126</v>
      </c>
      <c r="C17" s="22" t="s">
        <v>127</v>
      </c>
      <c r="D17" s="23" t="s">
        <v>13</v>
      </c>
      <c r="E17" s="87">
        <v>4</v>
      </c>
      <c r="F17" s="88">
        <f aca="true" t="shared" si="0" ref="F17:F28">IF(G17="",0,E17-G17)</f>
        <v>0</v>
      </c>
      <c r="G17" s="89">
        <v>4</v>
      </c>
      <c r="H17" s="58">
        <f aca="true" t="shared" si="1" ref="H17:H48">IF(OR(E17="",G17=""),"",G17/E17)</f>
        <v>1</v>
      </c>
      <c r="I17" s="90">
        <v>4</v>
      </c>
      <c r="J17" s="91">
        <f aca="true" t="shared" si="2" ref="J17:J28">IF(F17&gt;0,F17+I17,I17)</f>
        <v>4</v>
      </c>
      <c r="K17" s="88">
        <f aca="true" t="shared" si="3" ref="K17:K28">IF(L17="",0,J17-L17)</f>
        <v>0</v>
      </c>
      <c r="L17" s="89">
        <v>4</v>
      </c>
      <c r="M17" s="58">
        <f aca="true" t="shared" si="4" ref="M17:M48">IF(OR(J17="",L17=""),"",L17/J17)</f>
        <v>1</v>
      </c>
      <c r="N17" s="90">
        <v>4</v>
      </c>
      <c r="O17" s="91">
        <f aca="true" t="shared" si="5" ref="O17:O48">IF(K17&gt;0,K17+N17,N17)</f>
        <v>4</v>
      </c>
      <c r="P17" s="89">
        <v>4</v>
      </c>
      <c r="Q17" s="58">
        <f>IF(OR(17=0,P17=0),"",P17/O17)</f>
        <v>1</v>
      </c>
      <c r="R17" s="91">
        <f aca="true" t="shared" si="6" ref="R17:R28">SUM(E17,I17,N17)</f>
        <v>12</v>
      </c>
      <c r="S17" s="57">
        <f aca="true" t="shared" si="7" ref="S17:S28">IF(OR(G17&gt;0.1,L17&gt;0.1,P17&gt;0.1),G17+L17+P17,0)</f>
        <v>12</v>
      </c>
      <c r="T17" s="58">
        <f aca="true" t="shared" si="8" ref="T17:T28">IF(OR(R17="",S17=""),"",S17/R17)</f>
        <v>1</v>
      </c>
      <c r="U17" s="59">
        <f aca="true" t="shared" si="9" ref="U17:U28">IF(OR(G17="",L17="",P17=""),"",(R17-(G17+L17+P17)))</f>
        <v>0</v>
      </c>
      <c r="V17" s="89"/>
      <c r="W17" s="89"/>
      <c r="X17" s="89"/>
      <c r="Y17" s="88">
        <v>145600</v>
      </c>
      <c r="Z17" s="88">
        <v>145600</v>
      </c>
      <c r="AA17" s="88">
        <v>145600</v>
      </c>
      <c r="AB17" s="57">
        <f>SUM(Y17:AA17)</f>
        <v>436800</v>
      </c>
      <c r="AC17" s="89">
        <v>126190</v>
      </c>
      <c r="AD17" s="89">
        <v>144607</v>
      </c>
      <c r="AE17" s="89">
        <v>163750</v>
      </c>
      <c r="AF17" s="90">
        <f>SUM(AC17:AE17)</f>
        <v>434547</v>
      </c>
      <c r="AG17" s="92">
        <f>IF(AF17=0,"",AB17-AF17)</f>
        <v>2253</v>
      </c>
      <c r="AH17" s="93">
        <f>AB17/$AB$49</f>
        <v>0.1269786542349363</v>
      </c>
      <c r="AI17" s="93">
        <f>S17/R17*AH17</f>
        <v>0.1269786542349363</v>
      </c>
    </row>
    <row r="18" spans="1:35" ht="63.75">
      <c r="A18" s="24" t="s">
        <v>128</v>
      </c>
      <c r="B18" s="23" t="s">
        <v>129</v>
      </c>
      <c r="C18" s="22" t="s">
        <v>130</v>
      </c>
      <c r="D18" s="23" t="s">
        <v>131</v>
      </c>
      <c r="E18" s="87"/>
      <c r="F18" s="88">
        <f t="shared" si="0"/>
        <v>0</v>
      </c>
      <c r="G18" s="89"/>
      <c r="H18" s="58">
        <f t="shared" si="1"/>
      </c>
      <c r="I18" s="90">
        <v>1</v>
      </c>
      <c r="J18" s="91">
        <f t="shared" si="2"/>
        <v>1</v>
      </c>
      <c r="K18" s="88">
        <f t="shared" si="3"/>
        <v>1</v>
      </c>
      <c r="L18" s="89">
        <v>0</v>
      </c>
      <c r="M18" s="58">
        <f t="shared" si="4"/>
        <v>0</v>
      </c>
      <c r="N18" s="90"/>
      <c r="O18" s="91">
        <f t="shared" si="5"/>
        <v>1</v>
      </c>
      <c r="P18" s="89">
        <v>1</v>
      </c>
      <c r="Q18" s="58">
        <f aca="true" t="shared" si="10" ref="Q18:Q28">IF(OR(17=0,P18=0),"",P18/O18)</f>
        <v>1</v>
      </c>
      <c r="R18" s="91">
        <f t="shared" si="6"/>
        <v>1</v>
      </c>
      <c r="S18" s="57">
        <f t="shared" si="7"/>
        <v>1</v>
      </c>
      <c r="T18" s="58">
        <f t="shared" si="8"/>
        <v>1</v>
      </c>
      <c r="U18" s="59">
        <f t="shared" si="9"/>
      </c>
      <c r="V18" s="94" t="s">
        <v>222</v>
      </c>
      <c r="W18" s="94" t="s">
        <v>237</v>
      </c>
      <c r="X18" s="94" t="s">
        <v>193</v>
      </c>
      <c r="Y18" s="88">
        <v>0</v>
      </c>
      <c r="Z18" s="88">
        <v>395616</v>
      </c>
      <c r="AA18" s="88">
        <v>0</v>
      </c>
      <c r="AB18" s="57">
        <f aca="true" t="shared" si="11" ref="AB18:AB28">SUM(Y18:AA18)</f>
        <v>395616</v>
      </c>
      <c r="AC18" s="89">
        <v>0</v>
      </c>
      <c r="AD18" s="89">
        <v>0</v>
      </c>
      <c r="AE18" s="89">
        <v>410335</v>
      </c>
      <c r="AF18" s="90">
        <f aca="true" t="shared" si="12" ref="AF18:AF28">SUM(AC18:AE18)</f>
        <v>410335</v>
      </c>
      <c r="AG18" s="92">
        <f aca="true" t="shared" si="13" ref="AG18:AG28">IF(AF18=0,"",AB18-AF18)</f>
        <v>-14719</v>
      </c>
      <c r="AH18" s="93">
        <f aca="true" t="shared" si="14" ref="AH18:AH28">AB18/$AB$49</f>
        <v>0.11500638112135658</v>
      </c>
      <c r="AI18" s="93">
        <f aca="true" t="shared" si="15" ref="AI18:AI28">S18/R18*AH18</f>
        <v>0.11500638112135658</v>
      </c>
    </row>
    <row r="19" spans="1:35" ht="134.25" customHeight="1">
      <c r="A19" s="24" t="s">
        <v>132</v>
      </c>
      <c r="B19" s="23" t="s">
        <v>133</v>
      </c>
      <c r="C19" s="22" t="s">
        <v>134</v>
      </c>
      <c r="D19" s="23" t="s">
        <v>131</v>
      </c>
      <c r="E19" s="87">
        <v>1</v>
      </c>
      <c r="F19" s="88">
        <f t="shared" si="0"/>
        <v>1</v>
      </c>
      <c r="G19" s="89">
        <v>0</v>
      </c>
      <c r="H19" s="58">
        <f t="shared" si="1"/>
        <v>0</v>
      </c>
      <c r="I19" s="90"/>
      <c r="J19" s="91">
        <f t="shared" si="2"/>
        <v>1</v>
      </c>
      <c r="K19" s="88">
        <f t="shared" si="3"/>
        <v>1</v>
      </c>
      <c r="L19" s="89">
        <v>0</v>
      </c>
      <c r="M19" s="58">
        <f t="shared" si="4"/>
        <v>0</v>
      </c>
      <c r="N19" s="90">
        <v>1</v>
      </c>
      <c r="O19" s="91">
        <f t="shared" si="5"/>
        <v>2</v>
      </c>
      <c r="P19" s="89">
        <v>2</v>
      </c>
      <c r="Q19" s="58">
        <f t="shared" si="10"/>
        <v>1</v>
      </c>
      <c r="R19" s="91">
        <f t="shared" si="6"/>
        <v>2</v>
      </c>
      <c r="S19" s="57">
        <f t="shared" si="7"/>
        <v>2</v>
      </c>
      <c r="T19" s="58">
        <f t="shared" si="8"/>
        <v>1</v>
      </c>
      <c r="U19" s="59">
        <f t="shared" si="9"/>
        <v>0</v>
      </c>
      <c r="V19" s="112" t="s">
        <v>223</v>
      </c>
      <c r="W19" s="94" t="s">
        <v>214</v>
      </c>
      <c r="X19" s="94" t="s">
        <v>193</v>
      </c>
      <c r="Y19" s="88">
        <v>239928</v>
      </c>
      <c r="Z19" s="88">
        <v>0</v>
      </c>
      <c r="AA19" s="88">
        <v>239928</v>
      </c>
      <c r="AB19" s="57">
        <f t="shared" si="11"/>
        <v>479856</v>
      </c>
      <c r="AC19" s="89">
        <v>0</v>
      </c>
      <c r="AD19" s="89">
        <v>0</v>
      </c>
      <c r="AE19" s="89">
        <v>447040</v>
      </c>
      <c r="AF19" s="90">
        <f t="shared" si="12"/>
        <v>447040</v>
      </c>
      <c r="AG19" s="92">
        <f t="shared" si="13"/>
        <v>32816</v>
      </c>
      <c r="AH19" s="93">
        <f t="shared" si="14"/>
        <v>0.13949512158095145</v>
      </c>
      <c r="AI19" s="93">
        <f t="shared" si="15"/>
        <v>0.13949512158095145</v>
      </c>
    </row>
    <row r="20" spans="1:35" ht="69.75" customHeight="1">
      <c r="A20" s="24" t="s">
        <v>135</v>
      </c>
      <c r="B20" s="23" t="s">
        <v>136</v>
      </c>
      <c r="C20" s="22" t="s">
        <v>137</v>
      </c>
      <c r="D20" s="23" t="s">
        <v>131</v>
      </c>
      <c r="E20" s="87">
        <v>1</v>
      </c>
      <c r="F20" s="88">
        <f t="shared" si="0"/>
        <v>1</v>
      </c>
      <c r="G20" s="89">
        <v>0</v>
      </c>
      <c r="H20" s="58">
        <f t="shared" si="1"/>
        <v>0</v>
      </c>
      <c r="I20" s="90"/>
      <c r="J20" s="91">
        <f t="shared" si="2"/>
        <v>1</v>
      </c>
      <c r="K20" s="88">
        <f t="shared" si="3"/>
        <v>1</v>
      </c>
      <c r="L20" s="89">
        <v>0</v>
      </c>
      <c r="M20" s="58">
        <f t="shared" si="4"/>
        <v>0</v>
      </c>
      <c r="N20" s="90"/>
      <c r="O20" s="91">
        <f t="shared" si="5"/>
        <v>1</v>
      </c>
      <c r="P20" s="89">
        <v>1</v>
      </c>
      <c r="Q20" s="58">
        <f t="shared" si="10"/>
        <v>1</v>
      </c>
      <c r="R20" s="91">
        <f t="shared" si="6"/>
        <v>1</v>
      </c>
      <c r="S20" s="57">
        <f t="shared" si="7"/>
        <v>1</v>
      </c>
      <c r="T20" s="58">
        <f t="shared" si="8"/>
        <v>1</v>
      </c>
      <c r="U20" s="59">
        <f t="shared" si="9"/>
        <v>0</v>
      </c>
      <c r="V20" s="94" t="s">
        <v>194</v>
      </c>
      <c r="W20" s="94" t="s">
        <v>207</v>
      </c>
      <c r="X20" s="94" t="s">
        <v>193</v>
      </c>
      <c r="Y20" s="88">
        <v>122615.99999999997</v>
      </c>
      <c r="Z20" s="88">
        <v>0</v>
      </c>
      <c r="AA20" s="88">
        <v>0</v>
      </c>
      <c r="AB20" s="57">
        <f t="shared" si="11"/>
        <v>122615.99999999997</v>
      </c>
      <c r="AC20" s="89">
        <v>0</v>
      </c>
      <c r="AD20" s="89">
        <v>0</v>
      </c>
      <c r="AE20" s="89">
        <v>84000</v>
      </c>
      <c r="AF20" s="90">
        <f t="shared" si="12"/>
        <v>84000</v>
      </c>
      <c r="AG20" s="92">
        <f t="shared" si="13"/>
        <v>38615.99999999997</v>
      </c>
      <c r="AH20" s="93">
        <f t="shared" si="14"/>
        <v>0.03564472222452139</v>
      </c>
      <c r="AI20" s="93">
        <f t="shared" si="15"/>
        <v>0.03564472222452139</v>
      </c>
    </row>
    <row r="21" spans="1:35" ht="68.25" customHeight="1">
      <c r="A21" s="24" t="s">
        <v>138</v>
      </c>
      <c r="B21" s="23" t="s">
        <v>139</v>
      </c>
      <c r="C21" s="22" t="s">
        <v>140</v>
      </c>
      <c r="D21" s="23" t="s">
        <v>141</v>
      </c>
      <c r="E21" s="87"/>
      <c r="F21" s="88">
        <f t="shared" si="0"/>
        <v>0</v>
      </c>
      <c r="G21" s="89"/>
      <c r="H21" s="58">
        <f t="shared" si="1"/>
      </c>
      <c r="I21" s="90">
        <v>1</v>
      </c>
      <c r="J21" s="91">
        <f t="shared" si="2"/>
        <v>1</v>
      </c>
      <c r="K21" s="88">
        <f t="shared" si="3"/>
        <v>1</v>
      </c>
      <c r="L21" s="89">
        <v>0</v>
      </c>
      <c r="M21" s="58">
        <f t="shared" si="4"/>
        <v>0</v>
      </c>
      <c r="N21" s="90"/>
      <c r="O21" s="91">
        <f t="shared" si="5"/>
        <v>1</v>
      </c>
      <c r="P21" s="89">
        <v>1</v>
      </c>
      <c r="Q21" s="58">
        <f t="shared" si="10"/>
        <v>1</v>
      </c>
      <c r="R21" s="91">
        <f t="shared" si="6"/>
        <v>1</v>
      </c>
      <c r="S21" s="57">
        <f t="shared" si="7"/>
        <v>1</v>
      </c>
      <c r="T21" s="58">
        <f t="shared" si="8"/>
        <v>1</v>
      </c>
      <c r="U21" s="59">
        <f t="shared" si="9"/>
      </c>
      <c r="V21" s="94" t="s">
        <v>224</v>
      </c>
      <c r="W21" s="94" t="s">
        <v>208</v>
      </c>
      <c r="X21" s="94" t="s">
        <v>193</v>
      </c>
      <c r="Y21" s="88">
        <v>0</v>
      </c>
      <c r="Z21" s="88">
        <v>32864</v>
      </c>
      <c r="AA21" s="88">
        <v>0</v>
      </c>
      <c r="AB21" s="57">
        <f t="shared" si="11"/>
        <v>32864</v>
      </c>
      <c r="AC21" s="89">
        <v>0</v>
      </c>
      <c r="AD21" s="89">
        <v>0</v>
      </c>
      <c r="AE21" s="89">
        <v>31500</v>
      </c>
      <c r="AF21" s="90">
        <f t="shared" si="12"/>
        <v>31500</v>
      </c>
      <c r="AG21" s="92">
        <f t="shared" si="13"/>
        <v>1364</v>
      </c>
      <c r="AH21" s="93">
        <f t="shared" si="14"/>
        <v>0.009553632080533302</v>
      </c>
      <c r="AI21" s="93">
        <f t="shared" si="15"/>
        <v>0.009553632080533302</v>
      </c>
    </row>
    <row r="22" spans="1:35" ht="111.75" customHeight="1">
      <c r="A22" s="24" t="s">
        <v>142</v>
      </c>
      <c r="B22" s="23" t="s">
        <v>143</v>
      </c>
      <c r="C22" s="22" t="s">
        <v>144</v>
      </c>
      <c r="D22" s="23" t="s">
        <v>145</v>
      </c>
      <c r="E22" s="87"/>
      <c r="F22" s="88">
        <f t="shared" si="0"/>
        <v>0</v>
      </c>
      <c r="G22" s="89"/>
      <c r="H22" s="58">
        <f t="shared" si="1"/>
      </c>
      <c r="I22" s="90">
        <v>2</v>
      </c>
      <c r="J22" s="91">
        <f t="shared" si="2"/>
        <v>2</v>
      </c>
      <c r="K22" s="88">
        <f t="shared" si="3"/>
        <v>2</v>
      </c>
      <c r="L22" s="89">
        <v>0</v>
      </c>
      <c r="M22" s="58">
        <f t="shared" si="4"/>
        <v>0</v>
      </c>
      <c r="N22" s="90">
        <v>1</v>
      </c>
      <c r="O22" s="91">
        <f t="shared" si="5"/>
        <v>3</v>
      </c>
      <c r="P22" s="89">
        <v>3</v>
      </c>
      <c r="Q22" s="58">
        <f t="shared" si="10"/>
        <v>1</v>
      </c>
      <c r="R22" s="91">
        <f t="shared" si="6"/>
        <v>3</v>
      </c>
      <c r="S22" s="57">
        <f t="shared" si="7"/>
        <v>3</v>
      </c>
      <c r="T22" s="58">
        <f t="shared" si="8"/>
        <v>1</v>
      </c>
      <c r="U22" s="59">
        <f t="shared" si="9"/>
      </c>
      <c r="V22" s="94" t="s">
        <v>225</v>
      </c>
      <c r="W22" s="94" t="s">
        <v>238</v>
      </c>
      <c r="X22" s="94" t="s">
        <v>193</v>
      </c>
      <c r="Y22" s="88">
        <v>0</v>
      </c>
      <c r="Z22" s="88">
        <v>93974.40000000001</v>
      </c>
      <c r="AA22" s="88">
        <v>46987.200000000004</v>
      </c>
      <c r="AB22" s="57">
        <f t="shared" si="11"/>
        <v>140961.6</v>
      </c>
      <c r="AC22" s="89">
        <v>0</v>
      </c>
      <c r="AD22" s="89">
        <v>0</v>
      </c>
      <c r="AE22" s="89">
        <v>143140</v>
      </c>
      <c r="AF22" s="90">
        <f t="shared" si="12"/>
        <v>143140</v>
      </c>
      <c r="AG22" s="92">
        <f t="shared" si="13"/>
        <v>-2178.399999999994</v>
      </c>
      <c r="AH22" s="93">
        <f t="shared" si="14"/>
        <v>0.040977825702388726</v>
      </c>
      <c r="AI22" s="93">
        <f t="shared" si="15"/>
        <v>0.040977825702388726</v>
      </c>
    </row>
    <row r="23" spans="1:35" ht="51">
      <c r="A23" s="24" t="s">
        <v>146</v>
      </c>
      <c r="B23" s="23" t="s">
        <v>147</v>
      </c>
      <c r="C23" s="22" t="s">
        <v>148</v>
      </c>
      <c r="D23" s="23" t="s">
        <v>149</v>
      </c>
      <c r="E23" s="87"/>
      <c r="F23" s="88">
        <f t="shared" si="0"/>
        <v>0</v>
      </c>
      <c r="G23" s="89"/>
      <c r="H23" s="58">
        <f t="shared" si="1"/>
      </c>
      <c r="I23" s="90">
        <v>1</v>
      </c>
      <c r="J23" s="91">
        <f t="shared" si="2"/>
        <v>1</v>
      </c>
      <c r="K23" s="88">
        <f t="shared" si="3"/>
        <v>1</v>
      </c>
      <c r="L23" s="89">
        <v>0</v>
      </c>
      <c r="M23" s="58">
        <f t="shared" si="4"/>
        <v>0</v>
      </c>
      <c r="N23" s="90"/>
      <c r="O23" s="91">
        <f t="shared" si="5"/>
        <v>1</v>
      </c>
      <c r="P23" s="89">
        <v>1</v>
      </c>
      <c r="Q23" s="58">
        <f t="shared" si="10"/>
        <v>1</v>
      </c>
      <c r="R23" s="91">
        <f t="shared" si="6"/>
        <v>1</v>
      </c>
      <c r="S23" s="57">
        <f t="shared" si="7"/>
        <v>1</v>
      </c>
      <c r="T23" s="58">
        <f t="shared" si="8"/>
        <v>1</v>
      </c>
      <c r="U23" s="59">
        <f t="shared" si="9"/>
      </c>
      <c r="V23" s="94" t="s">
        <v>226</v>
      </c>
      <c r="W23" s="95" t="s">
        <v>239</v>
      </c>
      <c r="X23" s="94" t="s">
        <v>193</v>
      </c>
      <c r="Y23" s="88">
        <v>0</v>
      </c>
      <c r="Z23" s="88">
        <v>14393.600000000006</v>
      </c>
      <c r="AA23" s="88">
        <v>0</v>
      </c>
      <c r="AB23" s="57">
        <f t="shared" si="11"/>
        <v>14393.600000000006</v>
      </c>
      <c r="AC23" s="89">
        <v>0</v>
      </c>
      <c r="AD23" s="89">
        <v>0</v>
      </c>
      <c r="AE23" s="89">
        <v>15400</v>
      </c>
      <c r="AF23" s="90">
        <f t="shared" si="12"/>
        <v>15400</v>
      </c>
      <c r="AG23" s="92">
        <f t="shared" si="13"/>
        <v>-1006.3999999999942</v>
      </c>
      <c r="AH23" s="93">
        <f t="shared" si="14"/>
        <v>0.004184248987170284</v>
      </c>
      <c r="AI23" s="93">
        <f t="shared" si="15"/>
        <v>0.004184248987170284</v>
      </c>
    </row>
    <row r="24" spans="1:35" ht="78" customHeight="1">
      <c r="A24" s="24" t="s">
        <v>150</v>
      </c>
      <c r="B24" s="23" t="s">
        <v>151</v>
      </c>
      <c r="C24" s="22" t="s">
        <v>152</v>
      </c>
      <c r="D24" s="23" t="s">
        <v>12</v>
      </c>
      <c r="E24" s="87"/>
      <c r="F24" s="88">
        <f t="shared" si="0"/>
        <v>0</v>
      </c>
      <c r="G24" s="89"/>
      <c r="H24" s="58">
        <f t="shared" si="1"/>
      </c>
      <c r="I24" s="90">
        <v>1</v>
      </c>
      <c r="J24" s="91">
        <f t="shared" si="2"/>
        <v>1</v>
      </c>
      <c r="K24" s="88">
        <f t="shared" si="3"/>
        <v>1</v>
      </c>
      <c r="L24" s="89">
        <v>0</v>
      </c>
      <c r="M24" s="58">
        <f t="shared" si="4"/>
        <v>0</v>
      </c>
      <c r="N24" s="90"/>
      <c r="O24" s="91">
        <f t="shared" si="5"/>
        <v>1</v>
      </c>
      <c r="P24" s="89">
        <v>1</v>
      </c>
      <c r="Q24" s="58">
        <f t="shared" si="10"/>
        <v>1</v>
      </c>
      <c r="R24" s="91">
        <f t="shared" si="6"/>
        <v>1</v>
      </c>
      <c r="S24" s="57">
        <f t="shared" si="7"/>
        <v>1</v>
      </c>
      <c r="T24" s="58">
        <f t="shared" si="8"/>
        <v>1</v>
      </c>
      <c r="U24" s="59">
        <f t="shared" si="9"/>
      </c>
      <c r="V24" s="94" t="s">
        <v>227</v>
      </c>
      <c r="W24" s="94" t="s">
        <v>205</v>
      </c>
      <c r="X24" s="94" t="s">
        <v>193</v>
      </c>
      <c r="Y24" s="88">
        <v>0</v>
      </c>
      <c r="Z24" s="88">
        <v>28080</v>
      </c>
      <c r="AA24" s="88">
        <v>0</v>
      </c>
      <c r="AB24" s="57">
        <f t="shared" si="11"/>
        <v>28080</v>
      </c>
      <c r="AC24" s="89">
        <v>0</v>
      </c>
      <c r="AD24" s="89">
        <v>0</v>
      </c>
      <c r="AE24" s="89">
        <v>29000</v>
      </c>
      <c r="AF24" s="90">
        <f t="shared" si="12"/>
        <v>29000</v>
      </c>
      <c r="AG24" s="92">
        <f t="shared" si="13"/>
        <v>-920</v>
      </c>
      <c r="AH24" s="93">
        <f t="shared" si="14"/>
        <v>0.00816291348653162</v>
      </c>
      <c r="AI24" s="93">
        <f t="shared" si="15"/>
        <v>0.00816291348653162</v>
      </c>
    </row>
    <row r="25" spans="1:35" ht="81.75" customHeight="1">
      <c r="A25" s="24" t="s">
        <v>153</v>
      </c>
      <c r="B25" s="23" t="s">
        <v>154</v>
      </c>
      <c r="C25" s="22" t="s">
        <v>152</v>
      </c>
      <c r="D25" s="23" t="s">
        <v>12</v>
      </c>
      <c r="E25" s="87">
        <v>1</v>
      </c>
      <c r="F25" s="88">
        <f t="shared" si="0"/>
        <v>1</v>
      </c>
      <c r="G25" s="89">
        <v>0</v>
      </c>
      <c r="H25" s="58">
        <f t="shared" si="1"/>
        <v>0</v>
      </c>
      <c r="I25" s="90"/>
      <c r="J25" s="91">
        <f t="shared" si="2"/>
        <v>1</v>
      </c>
      <c r="K25" s="88">
        <f t="shared" si="3"/>
        <v>1</v>
      </c>
      <c r="L25" s="89">
        <v>0</v>
      </c>
      <c r="M25" s="58">
        <f t="shared" si="4"/>
        <v>0</v>
      </c>
      <c r="N25" s="90"/>
      <c r="O25" s="91">
        <f t="shared" si="5"/>
        <v>1</v>
      </c>
      <c r="P25" s="89">
        <v>1</v>
      </c>
      <c r="Q25" s="58">
        <f t="shared" si="10"/>
        <v>1</v>
      </c>
      <c r="R25" s="91">
        <f t="shared" si="6"/>
        <v>1</v>
      </c>
      <c r="S25" s="57">
        <f t="shared" si="7"/>
        <v>1</v>
      </c>
      <c r="T25" s="58">
        <f t="shared" si="8"/>
        <v>1</v>
      </c>
      <c r="U25" s="59">
        <f t="shared" si="9"/>
        <v>0</v>
      </c>
      <c r="V25" s="94" t="s">
        <v>221</v>
      </c>
      <c r="W25" s="94" t="s">
        <v>206</v>
      </c>
      <c r="X25" s="94" t="s">
        <v>241</v>
      </c>
      <c r="Y25" s="88">
        <v>26520.000000000004</v>
      </c>
      <c r="Z25" s="88">
        <v>0</v>
      </c>
      <c r="AA25" s="88">
        <v>0</v>
      </c>
      <c r="AB25" s="57">
        <f t="shared" si="11"/>
        <v>26520.000000000004</v>
      </c>
      <c r="AC25" s="89">
        <v>0</v>
      </c>
      <c r="AD25" s="89">
        <v>0</v>
      </c>
      <c r="AE25" s="89">
        <v>23550</v>
      </c>
      <c r="AF25" s="90">
        <f t="shared" si="12"/>
        <v>23550</v>
      </c>
      <c r="AG25" s="92">
        <f t="shared" si="13"/>
        <v>2970.0000000000036</v>
      </c>
      <c r="AH25" s="93">
        <f t="shared" si="14"/>
        <v>0.007709418292835419</v>
      </c>
      <c r="AI25" s="93">
        <f t="shared" si="15"/>
        <v>0.007709418292835419</v>
      </c>
    </row>
    <row r="26" spans="1:35" ht="69.75" customHeight="1">
      <c r="A26" s="24" t="s">
        <v>155</v>
      </c>
      <c r="B26" s="23" t="s">
        <v>156</v>
      </c>
      <c r="C26" s="22" t="s">
        <v>157</v>
      </c>
      <c r="D26" s="23" t="s">
        <v>158</v>
      </c>
      <c r="E26" s="87">
        <v>5</v>
      </c>
      <c r="F26" s="88">
        <f t="shared" si="0"/>
        <v>5</v>
      </c>
      <c r="G26" s="89">
        <v>0</v>
      </c>
      <c r="H26" s="58">
        <f t="shared" si="1"/>
        <v>0</v>
      </c>
      <c r="I26" s="90"/>
      <c r="J26" s="91">
        <f t="shared" si="2"/>
        <v>5</v>
      </c>
      <c r="K26" s="88">
        <f t="shared" si="3"/>
        <v>5</v>
      </c>
      <c r="L26" s="89">
        <v>0</v>
      </c>
      <c r="M26" s="58">
        <f t="shared" si="4"/>
        <v>0</v>
      </c>
      <c r="N26" s="90"/>
      <c r="O26" s="91">
        <f t="shared" si="5"/>
        <v>5</v>
      </c>
      <c r="P26" s="89">
        <v>5</v>
      </c>
      <c r="Q26" s="58">
        <f t="shared" si="10"/>
        <v>1</v>
      </c>
      <c r="R26" s="91">
        <f t="shared" si="6"/>
        <v>5</v>
      </c>
      <c r="S26" s="57">
        <f t="shared" si="7"/>
        <v>5</v>
      </c>
      <c r="T26" s="58">
        <f t="shared" si="8"/>
        <v>1</v>
      </c>
      <c r="U26" s="59">
        <f t="shared" si="9"/>
        <v>0</v>
      </c>
      <c r="V26" s="94" t="s">
        <v>228</v>
      </c>
      <c r="W26" s="94" t="s">
        <v>209</v>
      </c>
      <c r="X26" s="94" t="s">
        <v>193</v>
      </c>
      <c r="Y26" s="88">
        <v>132912.00000000003</v>
      </c>
      <c r="Z26" s="88">
        <v>0</v>
      </c>
      <c r="AA26" s="88">
        <v>0</v>
      </c>
      <c r="AB26" s="57">
        <f t="shared" si="11"/>
        <v>132912.00000000003</v>
      </c>
      <c r="AC26" s="89">
        <v>0</v>
      </c>
      <c r="AD26" s="89">
        <v>0</v>
      </c>
      <c r="AE26" s="89">
        <v>129275</v>
      </c>
      <c r="AF26" s="90">
        <f t="shared" si="12"/>
        <v>129275</v>
      </c>
      <c r="AG26" s="92">
        <f t="shared" si="13"/>
        <v>3637.000000000029</v>
      </c>
      <c r="AH26" s="93">
        <f t="shared" si="14"/>
        <v>0.03863779050291634</v>
      </c>
      <c r="AI26" s="93">
        <f t="shared" si="15"/>
        <v>0.03863779050291634</v>
      </c>
    </row>
    <row r="27" spans="1:35" ht="63" customHeight="1">
      <c r="A27" s="24" t="s">
        <v>159</v>
      </c>
      <c r="B27" s="23" t="s">
        <v>160</v>
      </c>
      <c r="C27" s="22" t="s">
        <v>161</v>
      </c>
      <c r="D27" s="23" t="s">
        <v>149</v>
      </c>
      <c r="E27" s="87">
        <v>2</v>
      </c>
      <c r="F27" s="88">
        <f t="shared" si="0"/>
        <v>2</v>
      </c>
      <c r="G27" s="89">
        <v>0</v>
      </c>
      <c r="H27" s="58">
        <f t="shared" si="1"/>
        <v>0</v>
      </c>
      <c r="I27" s="90">
        <v>2</v>
      </c>
      <c r="J27" s="91">
        <f t="shared" si="2"/>
        <v>4</v>
      </c>
      <c r="K27" s="88">
        <f t="shared" si="3"/>
        <v>4</v>
      </c>
      <c r="L27" s="89">
        <v>0</v>
      </c>
      <c r="M27" s="58">
        <f t="shared" si="4"/>
        <v>0</v>
      </c>
      <c r="N27" s="90">
        <v>2</v>
      </c>
      <c r="O27" s="91">
        <f t="shared" si="5"/>
        <v>6</v>
      </c>
      <c r="P27" s="89">
        <v>6</v>
      </c>
      <c r="Q27" s="58">
        <f t="shared" si="10"/>
        <v>1</v>
      </c>
      <c r="R27" s="91">
        <f t="shared" si="6"/>
        <v>6</v>
      </c>
      <c r="S27" s="57">
        <f t="shared" si="7"/>
        <v>6</v>
      </c>
      <c r="T27" s="58">
        <f t="shared" si="8"/>
        <v>1</v>
      </c>
      <c r="U27" s="59">
        <f t="shared" si="9"/>
        <v>0</v>
      </c>
      <c r="V27" s="94" t="s">
        <v>229</v>
      </c>
      <c r="W27" s="94" t="s">
        <v>216</v>
      </c>
      <c r="X27" s="94" t="s">
        <v>193</v>
      </c>
      <c r="Y27" s="88">
        <v>29952</v>
      </c>
      <c r="Z27" s="88">
        <v>29952</v>
      </c>
      <c r="AA27" s="88">
        <v>29952</v>
      </c>
      <c r="AB27" s="57">
        <f t="shared" si="11"/>
        <v>89856</v>
      </c>
      <c r="AC27" s="89">
        <v>0</v>
      </c>
      <c r="AD27" s="89">
        <v>0</v>
      </c>
      <c r="AE27" s="89">
        <v>88830</v>
      </c>
      <c r="AF27" s="90">
        <f t="shared" si="12"/>
        <v>88830</v>
      </c>
      <c r="AG27" s="92">
        <f t="shared" si="13"/>
        <v>1026</v>
      </c>
      <c r="AH27" s="93">
        <f t="shared" si="14"/>
        <v>0.02612132315690118</v>
      </c>
      <c r="AI27" s="93">
        <f t="shared" si="15"/>
        <v>0.02612132315690118</v>
      </c>
    </row>
    <row r="28" spans="1:35" ht="38.25">
      <c r="A28" s="24" t="s">
        <v>162</v>
      </c>
      <c r="B28" s="23" t="s">
        <v>163</v>
      </c>
      <c r="C28" s="22" t="s">
        <v>164</v>
      </c>
      <c r="D28" s="23" t="s">
        <v>165</v>
      </c>
      <c r="E28" s="87">
        <v>2</v>
      </c>
      <c r="F28" s="88">
        <f t="shared" si="0"/>
        <v>2</v>
      </c>
      <c r="G28" s="89">
        <v>0</v>
      </c>
      <c r="H28" s="58">
        <f t="shared" si="1"/>
        <v>0</v>
      </c>
      <c r="I28" s="90">
        <v>2</v>
      </c>
      <c r="J28" s="91">
        <f t="shared" si="2"/>
        <v>4</v>
      </c>
      <c r="K28" s="88">
        <f t="shared" si="3"/>
        <v>4</v>
      </c>
      <c r="L28" s="89">
        <v>0</v>
      </c>
      <c r="M28" s="58">
        <f t="shared" si="4"/>
        <v>0</v>
      </c>
      <c r="N28" s="90">
        <v>2</v>
      </c>
      <c r="O28" s="91">
        <f t="shared" si="5"/>
        <v>6</v>
      </c>
      <c r="P28" s="89">
        <v>6</v>
      </c>
      <c r="Q28" s="58">
        <f t="shared" si="10"/>
        <v>1</v>
      </c>
      <c r="R28" s="91">
        <f t="shared" si="6"/>
        <v>6</v>
      </c>
      <c r="S28" s="57">
        <f t="shared" si="7"/>
        <v>6</v>
      </c>
      <c r="T28" s="58">
        <f t="shared" si="8"/>
        <v>1</v>
      </c>
      <c r="U28" s="59">
        <f t="shared" si="9"/>
        <v>0</v>
      </c>
      <c r="V28" s="94" t="s">
        <v>217</v>
      </c>
      <c r="W28" s="94" t="s">
        <v>218</v>
      </c>
      <c r="X28" s="94" t="s">
        <v>215</v>
      </c>
      <c r="Y28" s="88">
        <v>18392</v>
      </c>
      <c r="Z28" s="88">
        <v>18392</v>
      </c>
      <c r="AA28" s="88">
        <v>18392</v>
      </c>
      <c r="AB28" s="57">
        <f t="shared" si="11"/>
        <v>55176</v>
      </c>
      <c r="AC28" s="89">
        <v>0</v>
      </c>
      <c r="AD28" s="89">
        <v>0</v>
      </c>
      <c r="AE28" s="89">
        <v>58990</v>
      </c>
      <c r="AF28" s="90">
        <f t="shared" si="12"/>
        <v>58990</v>
      </c>
      <c r="AG28" s="92">
        <f t="shared" si="13"/>
        <v>-3814</v>
      </c>
      <c r="AH28" s="93">
        <f t="shared" si="14"/>
        <v>0.01603977615857794</v>
      </c>
      <c r="AI28" s="93">
        <f t="shared" si="15"/>
        <v>0.01603977615857794</v>
      </c>
    </row>
    <row r="29" spans="1:35" ht="12.75">
      <c r="A29" s="30"/>
      <c r="B29" s="31" t="s">
        <v>15</v>
      </c>
      <c r="C29" s="32"/>
      <c r="D29" s="31"/>
      <c r="E29" s="96"/>
      <c r="F29" s="96">
        <f aca="true" t="shared" si="16" ref="F29:X29">SUM(F17)</f>
        <v>0</v>
      </c>
      <c r="G29" s="96">
        <f t="shared" si="16"/>
        <v>4</v>
      </c>
      <c r="H29" s="96">
        <v>0</v>
      </c>
      <c r="I29" s="96"/>
      <c r="J29" s="96">
        <f t="shared" si="16"/>
        <v>4</v>
      </c>
      <c r="K29" s="96">
        <f t="shared" si="16"/>
        <v>0</v>
      </c>
      <c r="L29" s="96">
        <f t="shared" si="16"/>
        <v>4</v>
      </c>
      <c r="M29" s="96">
        <f t="shared" si="16"/>
        <v>1</v>
      </c>
      <c r="N29" s="96"/>
      <c r="O29" s="96">
        <f t="shared" si="16"/>
        <v>4</v>
      </c>
      <c r="P29" s="96">
        <f t="shared" si="16"/>
        <v>4</v>
      </c>
      <c r="Q29" s="96">
        <f t="shared" si="16"/>
        <v>1</v>
      </c>
      <c r="R29" s="96">
        <f t="shared" si="16"/>
        <v>12</v>
      </c>
      <c r="S29" s="96">
        <f t="shared" si="16"/>
        <v>12</v>
      </c>
      <c r="T29" s="96">
        <f t="shared" si="16"/>
        <v>1</v>
      </c>
      <c r="U29" s="96">
        <f t="shared" si="16"/>
        <v>0</v>
      </c>
      <c r="V29" s="97">
        <f t="shared" si="16"/>
        <v>0</v>
      </c>
      <c r="W29" s="97">
        <f t="shared" si="16"/>
        <v>0</v>
      </c>
      <c r="X29" s="96">
        <f t="shared" si="16"/>
        <v>0</v>
      </c>
      <c r="Y29" s="98">
        <f aca="true" t="shared" si="17" ref="Y29:AG29">SUM(Y17:Y28)</f>
        <v>715920</v>
      </c>
      <c r="Z29" s="98">
        <f t="shared" si="17"/>
        <v>758872</v>
      </c>
      <c r="AA29" s="98">
        <f t="shared" si="17"/>
        <v>480859.2</v>
      </c>
      <c r="AB29" s="98">
        <f t="shared" si="17"/>
        <v>1955651.2000000002</v>
      </c>
      <c r="AC29" s="98">
        <f t="shared" si="17"/>
        <v>126190</v>
      </c>
      <c r="AD29" s="98">
        <f t="shared" si="17"/>
        <v>144607</v>
      </c>
      <c r="AE29" s="98">
        <f t="shared" si="17"/>
        <v>1624810</v>
      </c>
      <c r="AF29" s="98">
        <f t="shared" si="17"/>
        <v>1895607</v>
      </c>
      <c r="AG29" s="98">
        <f t="shared" si="17"/>
        <v>60044.20000000001</v>
      </c>
      <c r="AH29" s="93"/>
      <c r="AI29" s="93"/>
    </row>
    <row r="30" spans="1:35" ht="25.5">
      <c r="A30" s="20">
        <v>8</v>
      </c>
      <c r="B30" s="99" t="s">
        <v>119</v>
      </c>
      <c r="C30" s="28"/>
      <c r="D30" s="28"/>
      <c r="E30" s="100"/>
      <c r="F30" s="101">
        <f aca="true" t="shared" si="18" ref="F30:F47">IF(G30="",0,E30-G30)</f>
        <v>0</v>
      </c>
      <c r="G30" s="102"/>
      <c r="H30" s="102"/>
      <c r="I30" s="101"/>
      <c r="J30" s="62">
        <f aca="true" t="shared" si="19" ref="J30:J48">IF(F30&gt;0,F30+I30,I30)</f>
        <v>0</v>
      </c>
      <c r="K30" s="101">
        <f aca="true" t="shared" si="20" ref="K30:K47">IF(L30="",0,J30-L30)</f>
        <v>0</v>
      </c>
      <c r="L30" s="102"/>
      <c r="M30" s="102"/>
      <c r="N30" s="101"/>
      <c r="O30" s="62">
        <f t="shared" si="5"/>
        <v>0</v>
      </c>
      <c r="P30" s="102"/>
      <c r="Q30" s="102"/>
      <c r="R30" s="62">
        <f aca="true" t="shared" si="21" ref="R30:R47">SUM(E30,I30,N30)</f>
        <v>0</v>
      </c>
      <c r="S30" s="62">
        <f>IF(OR(G30&gt;0.1,L30&gt;0.1,P30&gt;0.1),G30+L30+P30,0)</f>
        <v>0</v>
      </c>
      <c r="T30" s="62"/>
      <c r="U30" s="63">
        <f aca="true" t="shared" si="22" ref="U30:U47">IF(OR(G30="",L30="",P30=""),"",(R30-(G30+L30+P30)))</f>
      </c>
      <c r="V30" s="103"/>
      <c r="W30" s="103"/>
      <c r="X30" s="103"/>
      <c r="Y30" s="101"/>
      <c r="Z30" s="101"/>
      <c r="AA30" s="101"/>
      <c r="AB30" s="101">
        <v>0</v>
      </c>
      <c r="AC30" s="101">
        <v>0</v>
      </c>
      <c r="AD30" s="101">
        <v>0</v>
      </c>
      <c r="AE30" s="101">
        <v>0</v>
      </c>
      <c r="AF30" s="101">
        <v>0</v>
      </c>
      <c r="AG30" s="101">
        <v>0</v>
      </c>
      <c r="AH30" s="93"/>
      <c r="AI30" s="93"/>
    </row>
    <row r="31" spans="1:35" ht="76.5">
      <c r="A31" s="24" t="s">
        <v>166</v>
      </c>
      <c r="B31" s="23" t="s">
        <v>167</v>
      </c>
      <c r="C31" s="22" t="s">
        <v>168</v>
      </c>
      <c r="D31" s="23" t="s">
        <v>141</v>
      </c>
      <c r="E31" s="87"/>
      <c r="F31" s="88">
        <f t="shared" si="18"/>
        <v>0</v>
      </c>
      <c r="G31" s="89"/>
      <c r="H31" s="58">
        <f t="shared" si="1"/>
      </c>
      <c r="I31" s="90">
        <v>1</v>
      </c>
      <c r="J31" s="91">
        <f t="shared" si="19"/>
        <v>1</v>
      </c>
      <c r="K31" s="88">
        <f t="shared" si="20"/>
        <v>1</v>
      </c>
      <c r="L31" s="89">
        <v>0</v>
      </c>
      <c r="M31" s="58">
        <f t="shared" si="4"/>
        <v>0</v>
      </c>
      <c r="N31" s="90"/>
      <c r="O31" s="91">
        <f t="shared" si="5"/>
        <v>1</v>
      </c>
      <c r="P31" s="89">
        <v>1</v>
      </c>
      <c r="Q31" s="58">
        <f aca="true" t="shared" si="23" ref="Q31:Q38">IF(OR(17=0,P31=0),"",P31/O31)</f>
        <v>1</v>
      </c>
      <c r="R31" s="91">
        <f t="shared" si="21"/>
        <v>1</v>
      </c>
      <c r="S31" s="57">
        <f>IF(OR(G31&gt;0.1,L31&gt;0.1,P31&gt;0.1),G31+L31+P31,0)</f>
        <v>1</v>
      </c>
      <c r="T31" s="58">
        <f aca="true" t="shared" si="24" ref="T31:T38">IF(OR(R31="",S31=""),"",S31/R31)</f>
        <v>1</v>
      </c>
      <c r="U31" s="59"/>
      <c r="V31" s="94" t="s">
        <v>230</v>
      </c>
      <c r="W31" s="94" t="s">
        <v>210</v>
      </c>
      <c r="X31" s="94" t="s">
        <v>193</v>
      </c>
      <c r="Y31" s="88">
        <v>0</v>
      </c>
      <c r="Z31" s="88">
        <v>46176</v>
      </c>
      <c r="AA31" s="88">
        <v>0</v>
      </c>
      <c r="AB31" s="57">
        <f aca="true" t="shared" si="25" ref="AB31:AB38">SUM(Y31:AA31)</f>
        <v>46176</v>
      </c>
      <c r="AC31" s="89">
        <v>0</v>
      </c>
      <c r="AD31" s="89">
        <v>0</v>
      </c>
      <c r="AE31" s="89">
        <v>49625</v>
      </c>
      <c r="AF31" s="90">
        <f aca="true" t="shared" si="26" ref="AF31:AF38">SUM(AC31:AE31)</f>
        <v>49625</v>
      </c>
      <c r="AG31" s="92">
        <f aca="true" t="shared" si="27" ref="AG31:AG38">IF(AF31=0,"",AB31-AF31)</f>
        <v>-3449</v>
      </c>
      <c r="AH31" s="93">
        <f aca="true" t="shared" si="28" ref="AH31:AH38">AB31/$AB$49</f>
        <v>0.013423457733407551</v>
      </c>
      <c r="AI31" s="93">
        <f aca="true" t="shared" si="29" ref="AI31:AI38">S31/R31*AH31</f>
        <v>0.013423457733407551</v>
      </c>
    </row>
    <row r="32" spans="1:35" ht="55.5" customHeight="1">
      <c r="A32" s="24" t="s">
        <v>169</v>
      </c>
      <c r="B32" s="23" t="s">
        <v>170</v>
      </c>
      <c r="C32" s="22" t="s">
        <v>171</v>
      </c>
      <c r="D32" s="23" t="s">
        <v>141</v>
      </c>
      <c r="E32" s="87"/>
      <c r="F32" s="88">
        <f t="shared" si="18"/>
        <v>0</v>
      </c>
      <c r="G32" s="89"/>
      <c r="H32" s="58">
        <f t="shared" si="1"/>
      </c>
      <c r="I32" s="90">
        <v>0.5</v>
      </c>
      <c r="J32" s="91">
        <f t="shared" si="19"/>
        <v>0.5</v>
      </c>
      <c r="K32" s="88">
        <f t="shared" si="20"/>
        <v>0.5</v>
      </c>
      <c r="L32" s="89">
        <v>0</v>
      </c>
      <c r="M32" s="58">
        <f t="shared" si="4"/>
        <v>0</v>
      </c>
      <c r="N32" s="90"/>
      <c r="O32" s="91">
        <f t="shared" si="5"/>
        <v>0.5</v>
      </c>
      <c r="P32" s="89">
        <v>1</v>
      </c>
      <c r="Q32" s="58">
        <f t="shared" si="23"/>
        <v>2</v>
      </c>
      <c r="R32" s="91">
        <f aca="true" t="shared" si="30" ref="R32:R38">SUM(E32,I32,N32)</f>
        <v>0.5</v>
      </c>
      <c r="S32" s="57">
        <f aca="true" t="shared" si="31" ref="S32:S38">IF(OR(G32&gt;0.1,L32&gt;0.1,P32&gt;0.1),G32+L32+P32,0)</f>
        <v>1</v>
      </c>
      <c r="T32" s="58">
        <f t="shared" si="24"/>
        <v>2</v>
      </c>
      <c r="U32" s="59"/>
      <c r="V32" s="94" t="s">
        <v>231</v>
      </c>
      <c r="W32" s="94" t="s">
        <v>211</v>
      </c>
      <c r="X32" s="94" t="s">
        <v>193</v>
      </c>
      <c r="Y32" s="88">
        <v>0</v>
      </c>
      <c r="Z32" s="88">
        <v>8902.4</v>
      </c>
      <c r="AA32" s="88">
        <v>0</v>
      </c>
      <c r="AB32" s="57">
        <f t="shared" si="25"/>
        <v>8902.4</v>
      </c>
      <c r="AC32" s="89">
        <v>0</v>
      </c>
      <c r="AD32" s="89">
        <v>0</v>
      </c>
      <c r="AE32" s="89">
        <v>8800</v>
      </c>
      <c r="AF32" s="90">
        <f t="shared" si="26"/>
        <v>8800</v>
      </c>
      <c r="AG32" s="92">
        <f t="shared" si="27"/>
        <v>102.39999999999964</v>
      </c>
      <c r="AH32" s="93">
        <f t="shared" si="28"/>
        <v>0.002587945905359654</v>
      </c>
      <c r="AI32" s="93">
        <f t="shared" si="29"/>
        <v>0.005175891810719308</v>
      </c>
    </row>
    <row r="33" spans="1:35" ht="118.5" customHeight="1">
      <c r="A33" s="24" t="s">
        <v>172</v>
      </c>
      <c r="B33" s="23" t="s">
        <v>173</v>
      </c>
      <c r="C33" s="22" t="s">
        <v>174</v>
      </c>
      <c r="D33" s="23" t="s">
        <v>145</v>
      </c>
      <c r="E33" s="87">
        <v>1</v>
      </c>
      <c r="F33" s="88">
        <f t="shared" si="18"/>
        <v>1</v>
      </c>
      <c r="G33" s="89">
        <v>0</v>
      </c>
      <c r="H33" s="58">
        <f t="shared" si="1"/>
        <v>0</v>
      </c>
      <c r="I33" s="90">
        <v>3</v>
      </c>
      <c r="J33" s="91">
        <f t="shared" si="19"/>
        <v>4</v>
      </c>
      <c r="K33" s="88">
        <f t="shared" si="20"/>
        <v>4</v>
      </c>
      <c r="L33" s="89">
        <v>0</v>
      </c>
      <c r="M33" s="58">
        <f t="shared" si="4"/>
        <v>0</v>
      </c>
      <c r="N33" s="90">
        <v>1</v>
      </c>
      <c r="O33" s="91">
        <f t="shared" si="5"/>
        <v>5</v>
      </c>
      <c r="P33" s="89">
        <v>5</v>
      </c>
      <c r="Q33" s="58">
        <f t="shared" si="23"/>
        <v>1</v>
      </c>
      <c r="R33" s="91">
        <f t="shared" si="30"/>
        <v>5</v>
      </c>
      <c r="S33" s="57">
        <f t="shared" si="31"/>
        <v>5</v>
      </c>
      <c r="T33" s="58">
        <f t="shared" si="24"/>
        <v>1</v>
      </c>
      <c r="U33" s="59"/>
      <c r="V33" s="94" t="s">
        <v>232</v>
      </c>
      <c r="W33" s="94" t="s">
        <v>212</v>
      </c>
      <c r="X33" s="94" t="s">
        <v>193</v>
      </c>
      <c r="Y33" s="88">
        <v>11731.199999999999</v>
      </c>
      <c r="Z33" s="88">
        <v>35193.6</v>
      </c>
      <c r="AA33" s="88">
        <v>11731.199999999999</v>
      </c>
      <c r="AB33" s="57">
        <f t="shared" si="25"/>
        <v>58655.99999999999</v>
      </c>
      <c r="AC33" s="89">
        <v>0</v>
      </c>
      <c r="AD33" s="89">
        <v>0</v>
      </c>
      <c r="AE33" s="89">
        <v>58525</v>
      </c>
      <c r="AF33" s="90">
        <f t="shared" si="26"/>
        <v>58525</v>
      </c>
      <c r="AG33" s="92">
        <f t="shared" si="27"/>
        <v>130.99999999999272</v>
      </c>
      <c r="AH33" s="93">
        <f t="shared" si="28"/>
        <v>0.017051419282977157</v>
      </c>
      <c r="AI33" s="93">
        <f t="shared" si="29"/>
        <v>0.017051419282977157</v>
      </c>
    </row>
    <row r="34" spans="1:35" ht="143.25" customHeight="1">
      <c r="A34" s="24" t="s">
        <v>175</v>
      </c>
      <c r="B34" s="23" t="s">
        <v>176</v>
      </c>
      <c r="C34" s="22" t="s">
        <v>177</v>
      </c>
      <c r="D34" s="23" t="s">
        <v>178</v>
      </c>
      <c r="E34" s="87">
        <v>1</v>
      </c>
      <c r="F34" s="88">
        <f t="shared" si="18"/>
        <v>1</v>
      </c>
      <c r="G34" s="89">
        <v>0</v>
      </c>
      <c r="H34" s="58">
        <f t="shared" si="1"/>
        <v>0</v>
      </c>
      <c r="I34" s="90">
        <v>3</v>
      </c>
      <c r="J34" s="91">
        <f t="shared" si="19"/>
        <v>4</v>
      </c>
      <c r="K34" s="88">
        <f t="shared" si="20"/>
        <v>4</v>
      </c>
      <c r="L34" s="89">
        <v>0</v>
      </c>
      <c r="M34" s="58">
        <f t="shared" si="4"/>
        <v>0</v>
      </c>
      <c r="N34" s="90">
        <v>1</v>
      </c>
      <c r="O34" s="91">
        <f t="shared" si="5"/>
        <v>5</v>
      </c>
      <c r="P34" s="89">
        <v>5</v>
      </c>
      <c r="Q34" s="58">
        <f t="shared" si="23"/>
        <v>1</v>
      </c>
      <c r="R34" s="91">
        <f t="shared" si="30"/>
        <v>5</v>
      </c>
      <c r="S34" s="57">
        <f t="shared" si="31"/>
        <v>5</v>
      </c>
      <c r="T34" s="58">
        <f t="shared" si="24"/>
        <v>1</v>
      </c>
      <c r="U34" s="59"/>
      <c r="V34" s="94" t="s">
        <v>233</v>
      </c>
      <c r="W34" s="94" t="s">
        <v>213</v>
      </c>
      <c r="X34" s="94" t="s">
        <v>193</v>
      </c>
      <c r="Y34" s="88">
        <v>8507.2</v>
      </c>
      <c r="Z34" s="88">
        <v>25521.600000000002</v>
      </c>
      <c r="AA34" s="88">
        <v>8507.2</v>
      </c>
      <c r="AB34" s="57">
        <f t="shared" si="25"/>
        <v>42536</v>
      </c>
      <c r="AC34" s="89">
        <v>0</v>
      </c>
      <c r="AD34" s="89">
        <v>0</v>
      </c>
      <c r="AE34" s="89">
        <v>42100</v>
      </c>
      <c r="AF34" s="90">
        <f t="shared" si="26"/>
        <v>42100</v>
      </c>
      <c r="AG34" s="92">
        <f t="shared" si="27"/>
        <v>436</v>
      </c>
      <c r="AH34" s="93">
        <f t="shared" si="28"/>
        <v>0.012365302281449749</v>
      </c>
      <c r="AI34" s="93">
        <f t="shared" si="29"/>
        <v>0.012365302281449749</v>
      </c>
    </row>
    <row r="35" spans="1:35" ht="51">
      <c r="A35" s="24" t="s">
        <v>179</v>
      </c>
      <c r="B35" s="23" t="s">
        <v>180</v>
      </c>
      <c r="C35" s="22" t="s">
        <v>181</v>
      </c>
      <c r="D35" s="23" t="s">
        <v>182</v>
      </c>
      <c r="E35" s="87">
        <v>9</v>
      </c>
      <c r="F35" s="88">
        <f t="shared" si="18"/>
        <v>9</v>
      </c>
      <c r="G35" s="89">
        <v>0</v>
      </c>
      <c r="H35" s="58">
        <f t="shared" si="1"/>
        <v>0</v>
      </c>
      <c r="I35" s="90">
        <v>9</v>
      </c>
      <c r="J35" s="91">
        <f t="shared" si="19"/>
        <v>18</v>
      </c>
      <c r="K35" s="88">
        <f t="shared" si="20"/>
        <v>18</v>
      </c>
      <c r="L35" s="89">
        <v>0</v>
      </c>
      <c r="M35" s="58">
        <f t="shared" si="4"/>
        <v>0</v>
      </c>
      <c r="N35" s="90">
        <v>9</v>
      </c>
      <c r="O35" s="91">
        <f t="shared" si="5"/>
        <v>27</v>
      </c>
      <c r="P35" s="89">
        <v>27</v>
      </c>
      <c r="Q35" s="58">
        <f t="shared" si="23"/>
        <v>1</v>
      </c>
      <c r="R35" s="91">
        <f t="shared" si="30"/>
        <v>27</v>
      </c>
      <c r="S35" s="57">
        <f t="shared" si="31"/>
        <v>27</v>
      </c>
      <c r="T35" s="58">
        <f t="shared" si="24"/>
        <v>1</v>
      </c>
      <c r="U35" s="59"/>
      <c r="V35" s="94" t="s">
        <v>234</v>
      </c>
      <c r="W35" s="94" t="s">
        <v>219</v>
      </c>
      <c r="X35" s="94" t="s">
        <v>193</v>
      </c>
      <c r="Y35" s="88">
        <v>5616</v>
      </c>
      <c r="Z35" s="88">
        <v>5616</v>
      </c>
      <c r="AA35" s="88">
        <v>5616</v>
      </c>
      <c r="AB35" s="57">
        <f t="shared" si="25"/>
        <v>16848</v>
      </c>
      <c r="AC35" s="89">
        <v>0</v>
      </c>
      <c r="AD35" s="89">
        <v>0</v>
      </c>
      <c r="AE35" s="89">
        <v>16850</v>
      </c>
      <c r="AF35" s="90">
        <f t="shared" si="26"/>
        <v>16850</v>
      </c>
      <c r="AG35" s="92">
        <f t="shared" si="27"/>
        <v>-2</v>
      </c>
      <c r="AH35" s="93">
        <f t="shared" si="28"/>
        <v>0.004897748091918971</v>
      </c>
      <c r="AI35" s="93">
        <f t="shared" si="29"/>
        <v>0.004897748091918971</v>
      </c>
    </row>
    <row r="36" spans="1:35" ht="120" customHeight="1">
      <c r="A36" s="24" t="s">
        <v>183</v>
      </c>
      <c r="B36" s="23" t="s">
        <v>184</v>
      </c>
      <c r="C36" s="22" t="s">
        <v>185</v>
      </c>
      <c r="D36" s="23" t="s">
        <v>145</v>
      </c>
      <c r="E36" s="87">
        <v>1</v>
      </c>
      <c r="F36" s="88">
        <f t="shared" si="18"/>
        <v>1</v>
      </c>
      <c r="G36" s="89">
        <v>0</v>
      </c>
      <c r="H36" s="58">
        <f t="shared" si="1"/>
        <v>0</v>
      </c>
      <c r="I36" s="90">
        <v>1</v>
      </c>
      <c r="J36" s="91">
        <f t="shared" si="19"/>
        <v>2</v>
      </c>
      <c r="K36" s="88">
        <f t="shared" si="20"/>
        <v>2</v>
      </c>
      <c r="L36" s="89">
        <v>0</v>
      </c>
      <c r="M36" s="58">
        <f t="shared" si="4"/>
        <v>0</v>
      </c>
      <c r="N36" s="90">
        <v>1</v>
      </c>
      <c r="O36" s="91">
        <f t="shared" si="5"/>
        <v>3</v>
      </c>
      <c r="P36" s="89">
        <v>3</v>
      </c>
      <c r="Q36" s="58">
        <f t="shared" si="23"/>
        <v>1</v>
      </c>
      <c r="R36" s="91">
        <f t="shared" si="30"/>
        <v>3</v>
      </c>
      <c r="S36" s="57">
        <f t="shared" si="31"/>
        <v>3</v>
      </c>
      <c r="T36" s="58">
        <f t="shared" si="24"/>
        <v>1</v>
      </c>
      <c r="U36" s="59"/>
      <c r="V36" s="94" t="s">
        <v>235</v>
      </c>
      <c r="W36" s="94" t="s">
        <v>220</v>
      </c>
      <c r="X36" s="94" t="s">
        <v>193</v>
      </c>
      <c r="Y36" s="88">
        <v>24502.399999999998</v>
      </c>
      <c r="Z36" s="88">
        <v>24502.399999999998</v>
      </c>
      <c r="AA36" s="88">
        <v>24502.399999999998</v>
      </c>
      <c r="AB36" s="57">
        <f t="shared" si="25"/>
        <v>73507.2</v>
      </c>
      <c r="AC36" s="89">
        <v>0</v>
      </c>
      <c r="AD36" s="89">
        <v>0</v>
      </c>
      <c r="AE36" s="89">
        <v>73410</v>
      </c>
      <c r="AF36" s="90">
        <f t="shared" si="26"/>
        <v>73410</v>
      </c>
      <c r="AG36" s="92">
        <f t="shared" si="27"/>
        <v>97.19999999999709</v>
      </c>
      <c r="AH36" s="93">
        <f t="shared" si="28"/>
        <v>0.021368693526964994</v>
      </c>
      <c r="AI36" s="93">
        <f t="shared" si="29"/>
        <v>0.021368693526964994</v>
      </c>
    </row>
    <row r="37" spans="1:35" ht="76.5">
      <c r="A37" s="24" t="s">
        <v>120</v>
      </c>
      <c r="B37" s="23" t="s">
        <v>121</v>
      </c>
      <c r="C37" s="22" t="s">
        <v>186</v>
      </c>
      <c r="D37" s="23" t="s">
        <v>12</v>
      </c>
      <c r="E37" s="87"/>
      <c r="F37" s="88">
        <f t="shared" si="18"/>
        <v>0</v>
      </c>
      <c r="G37" s="89"/>
      <c r="H37" s="58">
        <f t="shared" si="1"/>
      </c>
      <c r="I37" s="90"/>
      <c r="J37" s="91">
        <f t="shared" si="19"/>
        <v>0</v>
      </c>
      <c r="K37" s="88">
        <f t="shared" si="20"/>
        <v>0</v>
      </c>
      <c r="L37" s="89"/>
      <c r="M37" s="58">
        <f t="shared" si="4"/>
      </c>
      <c r="N37" s="90">
        <v>1</v>
      </c>
      <c r="O37" s="91">
        <f t="shared" si="5"/>
        <v>1</v>
      </c>
      <c r="P37" s="89">
        <v>1</v>
      </c>
      <c r="Q37" s="58">
        <f t="shared" si="23"/>
        <v>1</v>
      </c>
      <c r="R37" s="91">
        <f t="shared" si="30"/>
        <v>1</v>
      </c>
      <c r="S37" s="57">
        <f t="shared" si="31"/>
        <v>1</v>
      </c>
      <c r="T37" s="58">
        <f t="shared" si="24"/>
        <v>1</v>
      </c>
      <c r="U37" s="59"/>
      <c r="V37" s="94" t="s">
        <v>236</v>
      </c>
      <c r="W37" s="94" t="s">
        <v>240</v>
      </c>
      <c r="X37" s="94"/>
      <c r="Y37" s="88">
        <v>0</v>
      </c>
      <c r="Z37" s="88">
        <v>0</v>
      </c>
      <c r="AA37" s="88">
        <v>32795.45454545455</v>
      </c>
      <c r="AB37" s="57">
        <f t="shared" si="25"/>
        <v>32795.45454545455</v>
      </c>
      <c r="AC37" s="89">
        <v>0</v>
      </c>
      <c r="AD37" s="89">
        <v>0</v>
      </c>
      <c r="AE37" s="89">
        <v>32335</v>
      </c>
      <c r="AF37" s="90">
        <f t="shared" si="26"/>
        <v>32335</v>
      </c>
      <c r="AG37" s="92">
        <f t="shared" si="27"/>
        <v>460.4545454545514</v>
      </c>
      <c r="AH37" s="93">
        <f t="shared" si="28"/>
        <v>0.009533705776567866</v>
      </c>
      <c r="AI37" s="93">
        <f t="shared" si="29"/>
        <v>0.009533705776567866</v>
      </c>
    </row>
    <row r="38" spans="1:35" ht="38.25">
      <c r="A38" s="24">
        <v>8.7</v>
      </c>
      <c r="B38" s="23" t="s">
        <v>187</v>
      </c>
      <c r="C38" s="22" t="s">
        <v>188</v>
      </c>
      <c r="D38" s="23" t="s">
        <v>13</v>
      </c>
      <c r="E38" s="87">
        <v>4</v>
      </c>
      <c r="F38" s="88">
        <f t="shared" si="18"/>
        <v>4</v>
      </c>
      <c r="G38" s="89">
        <v>0</v>
      </c>
      <c r="H38" s="58">
        <f t="shared" si="1"/>
        <v>0</v>
      </c>
      <c r="I38" s="90">
        <v>4</v>
      </c>
      <c r="J38" s="91">
        <f t="shared" si="19"/>
        <v>8</v>
      </c>
      <c r="K38" s="88">
        <f t="shared" si="20"/>
        <v>8</v>
      </c>
      <c r="L38" s="89">
        <v>0</v>
      </c>
      <c r="M38" s="58">
        <f t="shared" si="4"/>
        <v>0</v>
      </c>
      <c r="N38" s="90">
        <v>4</v>
      </c>
      <c r="O38" s="91">
        <f t="shared" si="5"/>
        <v>12</v>
      </c>
      <c r="P38" s="89">
        <v>12</v>
      </c>
      <c r="Q38" s="58">
        <f t="shared" si="23"/>
        <v>1</v>
      </c>
      <c r="R38" s="91">
        <f t="shared" si="30"/>
        <v>12</v>
      </c>
      <c r="S38" s="57">
        <f t="shared" si="31"/>
        <v>12</v>
      </c>
      <c r="T38" s="58">
        <f t="shared" si="24"/>
        <v>1</v>
      </c>
      <c r="U38" s="59"/>
      <c r="V38" s="94"/>
      <c r="W38" s="94"/>
      <c r="X38" s="89"/>
      <c r="Y38" s="88">
        <v>127400</v>
      </c>
      <c r="Z38" s="88">
        <v>127400</v>
      </c>
      <c r="AA38" s="88">
        <v>127400</v>
      </c>
      <c r="AB38" s="57">
        <f t="shared" si="25"/>
        <v>382200</v>
      </c>
      <c r="AC38" s="89">
        <v>110869</v>
      </c>
      <c r="AD38" s="89">
        <v>127350</v>
      </c>
      <c r="AE38" s="89">
        <v>139355</v>
      </c>
      <c r="AF38" s="90">
        <f t="shared" si="26"/>
        <v>377574</v>
      </c>
      <c r="AG38" s="92">
        <f t="shared" si="27"/>
        <v>4626</v>
      </c>
      <c r="AH38" s="93">
        <f t="shared" si="28"/>
        <v>0.11110632245556926</v>
      </c>
      <c r="AI38" s="93">
        <f t="shared" si="29"/>
        <v>0.11110632245556926</v>
      </c>
    </row>
    <row r="39" spans="1:35" ht="12.75">
      <c r="A39" s="27"/>
      <c r="B39" s="25" t="s">
        <v>122</v>
      </c>
      <c r="C39" s="26"/>
      <c r="D39" s="25"/>
      <c r="E39" s="96"/>
      <c r="F39" s="98">
        <f t="shared" si="18"/>
        <v>0</v>
      </c>
      <c r="G39" s="104"/>
      <c r="H39" s="104"/>
      <c r="I39" s="98"/>
      <c r="J39" s="60">
        <f t="shared" si="19"/>
        <v>0</v>
      </c>
      <c r="K39" s="98">
        <f t="shared" si="20"/>
        <v>0</v>
      </c>
      <c r="L39" s="104"/>
      <c r="M39" s="104"/>
      <c r="N39" s="98"/>
      <c r="O39" s="60"/>
      <c r="P39" s="104"/>
      <c r="Q39" s="104"/>
      <c r="R39" s="60">
        <f t="shared" si="21"/>
        <v>0</v>
      </c>
      <c r="S39" s="60">
        <f>IF(OR(G39&gt;0.1,L39&gt;0.1,P39&gt;0.1),G39+L39+P39,0)</f>
        <v>0</v>
      </c>
      <c r="T39" s="60">
        <f>IF(OR(H39&gt;0.1,M39&gt;0.1,Q39&gt;0.1),H39+M39+Q39,0)</f>
        <v>0</v>
      </c>
      <c r="U39" s="61">
        <f t="shared" si="22"/>
      </c>
      <c r="V39" s="105"/>
      <c r="W39" s="105"/>
      <c r="X39" s="105"/>
      <c r="Y39" s="98">
        <f>SUM(Y31:Y38)</f>
        <v>177756.8</v>
      </c>
      <c r="Z39" s="98">
        <f aca="true" t="shared" si="32" ref="Z39:AG39">SUM(Z31:Z38)</f>
        <v>273312</v>
      </c>
      <c r="AA39" s="98">
        <f t="shared" si="32"/>
        <v>210552.25454545455</v>
      </c>
      <c r="AB39" s="98">
        <f t="shared" si="32"/>
        <v>661621.0545454544</v>
      </c>
      <c r="AC39" s="98">
        <f t="shared" si="32"/>
        <v>110869</v>
      </c>
      <c r="AD39" s="98">
        <f t="shared" si="32"/>
        <v>127350</v>
      </c>
      <c r="AE39" s="98">
        <f t="shared" si="32"/>
        <v>421000</v>
      </c>
      <c r="AF39" s="98">
        <f t="shared" si="32"/>
        <v>659219</v>
      </c>
      <c r="AG39" s="98">
        <f t="shared" si="32"/>
        <v>2402.054545454541</v>
      </c>
      <c r="AH39" s="93"/>
      <c r="AI39" s="93"/>
    </row>
    <row r="40" spans="1:35" ht="12.75">
      <c r="A40" s="20">
        <v>11</v>
      </c>
      <c r="B40" s="99" t="s">
        <v>16</v>
      </c>
      <c r="C40" s="28"/>
      <c r="D40" s="28"/>
      <c r="E40" s="68"/>
      <c r="F40" s="101">
        <f t="shared" si="18"/>
        <v>0</v>
      </c>
      <c r="G40" s="102"/>
      <c r="H40" s="102"/>
      <c r="I40" s="101"/>
      <c r="J40" s="62">
        <f t="shared" si="19"/>
        <v>0</v>
      </c>
      <c r="K40" s="101">
        <f t="shared" si="20"/>
        <v>0</v>
      </c>
      <c r="L40" s="102"/>
      <c r="M40" s="102"/>
      <c r="N40" s="101"/>
      <c r="O40" s="62">
        <f t="shared" si="5"/>
        <v>0</v>
      </c>
      <c r="P40" s="102"/>
      <c r="Q40" s="102"/>
      <c r="R40" s="62">
        <f t="shared" si="21"/>
        <v>0</v>
      </c>
      <c r="S40" s="62">
        <f aca="true" t="shared" si="33" ref="S40:S47">IF(OR(G40&gt;0.1,L40&gt;0.1,P40&gt;0.1),G40+L40+P40,0)</f>
        <v>0</v>
      </c>
      <c r="T40" s="62"/>
      <c r="U40" s="63">
        <f t="shared" si="22"/>
      </c>
      <c r="V40" s="103"/>
      <c r="W40" s="103"/>
      <c r="X40" s="103"/>
      <c r="Y40" s="101"/>
      <c r="Z40" s="101"/>
      <c r="AA40" s="101"/>
      <c r="AB40" s="101">
        <v>0</v>
      </c>
      <c r="AC40" s="101">
        <v>0</v>
      </c>
      <c r="AD40" s="101">
        <v>0</v>
      </c>
      <c r="AE40" s="101">
        <v>0</v>
      </c>
      <c r="AF40" s="101">
        <v>0</v>
      </c>
      <c r="AG40" s="101">
        <v>0</v>
      </c>
      <c r="AH40" s="93"/>
      <c r="AI40" s="93"/>
    </row>
    <row r="41" spans="1:35" ht="25.5">
      <c r="A41" s="24" t="s">
        <v>17</v>
      </c>
      <c r="B41" s="23" t="s">
        <v>123</v>
      </c>
      <c r="C41" s="22" t="s">
        <v>189</v>
      </c>
      <c r="D41" s="23" t="s">
        <v>13</v>
      </c>
      <c r="E41" s="87">
        <v>4</v>
      </c>
      <c r="F41" s="88">
        <f t="shared" si="18"/>
        <v>4</v>
      </c>
      <c r="G41" s="89">
        <v>0</v>
      </c>
      <c r="H41" s="58">
        <f t="shared" si="1"/>
        <v>0</v>
      </c>
      <c r="I41" s="90">
        <v>4</v>
      </c>
      <c r="J41" s="91">
        <f t="shared" si="19"/>
        <v>8</v>
      </c>
      <c r="K41" s="88">
        <f t="shared" si="20"/>
        <v>8</v>
      </c>
      <c r="L41" s="89">
        <v>0</v>
      </c>
      <c r="M41" s="58">
        <f>IF(OR(J41="",L41=""),"",L41/J41)</f>
        <v>0</v>
      </c>
      <c r="N41" s="90">
        <v>4</v>
      </c>
      <c r="O41" s="91">
        <f t="shared" si="5"/>
        <v>12</v>
      </c>
      <c r="P41" s="89">
        <v>12</v>
      </c>
      <c r="Q41" s="58">
        <f>IF(OR(17=0,P41=0),"",P41/O41)</f>
        <v>1</v>
      </c>
      <c r="R41" s="91">
        <f t="shared" si="21"/>
        <v>12</v>
      </c>
      <c r="S41" s="57">
        <f t="shared" si="33"/>
        <v>12</v>
      </c>
      <c r="T41" s="58">
        <f>IF(OR(R41="",S41=""),"",S41/R41)</f>
        <v>1</v>
      </c>
      <c r="U41" s="59">
        <f t="shared" si="22"/>
        <v>0</v>
      </c>
      <c r="V41" s="89"/>
      <c r="W41" s="89"/>
      <c r="X41" s="89"/>
      <c r="Y41" s="88">
        <v>175200.00000000023</v>
      </c>
      <c r="Z41" s="88">
        <v>175200.00000000023</v>
      </c>
      <c r="AA41" s="88">
        <v>175200.00000000023</v>
      </c>
      <c r="AB41" s="57">
        <f aca="true" t="shared" si="34" ref="AB41:AB47">SUM(Y41:AA41)</f>
        <v>525600.0000000007</v>
      </c>
      <c r="AC41" s="89">
        <v>151232.21</v>
      </c>
      <c r="AD41" s="89">
        <v>174505.88</v>
      </c>
      <c r="AE41" s="89">
        <v>195718.97</v>
      </c>
      <c r="AF41" s="90">
        <f aca="true" t="shared" si="35" ref="AF41:AF47">SUM(AC41:AE41)</f>
        <v>521457.05999999994</v>
      </c>
      <c r="AG41" s="106">
        <f aca="true" t="shared" si="36" ref="AG41:AG47">IF(AF41=0,"",AB41-AF41)</f>
        <v>4142.940000000759</v>
      </c>
      <c r="AH41" s="93">
        <f aca="true" t="shared" si="37" ref="AH41:AH47">AB41/$AB$49</f>
        <v>0.15279299602995103</v>
      </c>
      <c r="AI41" s="93"/>
    </row>
    <row r="42" spans="1:35" ht="12.75">
      <c r="A42" s="24" t="s">
        <v>18</v>
      </c>
      <c r="B42" s="23" t="s">
        <v>19</v>
      </c>
      <c r="C42" s="22"/>
      <c r="D42" s="23"/>
      <c r="E42" s="87"/>
      <c r="F42" s="88">
        <f t="shared" si="18"/>
        <v>0</v>
      </c>
      <c r="G42" s="89"/>
      <c r="H42" s="58">
        <f t="shared" si="1"/>
      </c>
      <c r="I42" s="90"/>
      <c r="J42" s="91">
        <f t="shared" si="19"/>
        <v>0</v>
      </c>
      <c r="K42" s="88">
        <f t="shared" si="20"/>
        <v>0</v>
      </c>
      <c r="L42" s="89"/>
      <c r="M42" s="58">
        <f t="shared" si="4"/>
      </c>
      <c r="N42" s="90"/>
      <c r="O42" s="91">
        <f t="shared" si="5"/>
        <v>0</v>
      </c>
      <c r="P42" s="89"/>
      <c r="Q42" s="58">
        <f aca="true" t="shared" si="38" ref="Q42:Q47">IF(OR(N42=0,P42=0),"",P42/N42)</f>
      </c>
      <c r="R42" s="91">
        <f t="shared" si="21"/>
        <v>0</v>
      </c>
      <c r="S42" s="57">
        <f t="shared" si="33"/>
        <v>0</v>
      </c>
      <c r="T42" s="58"/>
      <c r="U42" s="59">
        <f t="shared" si="22"/>
      </c>
      <c r="V42" s="89"/>
      <c r="W42" s="89"/>
      <c r="X42" s="89"/>
      <c r="Y42" s="88">
        <v>0</v>
      </c>
      <c r="Z42" s="88">
        <v>42120.00000000001</v>
      </c>
      <c r="AA42" s="88">
        <v>0</v>
      </c>
      <c r="AB42" s="57">
        <f t="shared" si="34"/>
        <v>42120.00000000001</v>
      </c>
      <c r="AC42" s="89">
        <v>0</v>
      </c>
      <c r="AD42" s="89">
        <v>0</v>
      </c>
      <c r="AE42" s="89">
        <v>41020</v>
      </c>
      <c r="AF42" s="90">
        <f t="shared" si="35"/>
        <v>41020</v>
      </c>
      <c r="AG42" s="106">
        <f t="shared" si="36"/>
        <v>1100.0000000000073</v>
      </c>
      <c r="AH42" s="93">
        <f t="shared" si="37"/>
        <v>0.01224437022979743</v>
      </c>
      <c r="AI42" s="93"/>
    </row>
    <row r="43" spans="1:35" ht="12.75">
      <c r="A43" s="24" t="s">
        <v>20</v>
      </c>
      <c r="B43" s="23" t="s">
        <v>21</v>
      </c>
      <c r="C43" s="22"/>
      <c r="D43" s="23"/>
      <c r="E43" s="87"/>
      <c r="F43" s="88">
        <f t="shared" si="18"/>
        <v>0</v>
      </c>
      <c r="G43" s="89"/>
      <c r="H43" s="58">
        <f t="shared" si="1"/>
      </c>
      <c r="I43" s="90"/>
      <c r="J43" s="91">
        <f t="shared" si="19"/>
        <v>0</v>
      </c>
      <c r="K43" s="88">
        <f t="shared" si="20"/>
        <v>0</v>
      </c>
      <c r="L43" s="89"/>
      <c r="M43" s="58">
        <f t="shared" si="4"/>
      </c>
      <c r="N43" s="90"/>
      <c r="O43" s="91">
        <f t="shared" si="5"/>
        <v>0</v>
      </c>
      <c r="P43" s="89"/>
      <c r="Q43" s="58">
        <f t="shared" si="38"/>
      </c>
      <c r="R43" s="91">
        <f t="shared" si="21"/>
        <v>0</v>
      </c>
      <c r="S43" s="57">
        <f t="shared" si="33"/>
        <v>0</v>
      </c>
      <c r="T43" s="58"/>
      <c r="U43" s="59">
        <f t="shared" si="22"/>
      </c>
      <c r="V43" s="89"/>
      <c r="W43" s="89"/>
      <c r="X43" s="89"/>
      <c r="Y43" s="88">
        <v>21280</v>
      </c>
      <c r="Z43" s="88">
        <v>0</v>
      </c>
      <c r="AA43" s="88">
        <v>0</v>
      </c>
      <c r="AB43" s="57">
        <f t="shared" si="34"/>
        <v>21280</v>
      </c>
      <c r="AC43" s="89">
        <v>0</v>
      </c>
      <c r="AD43" s="89">
        <v>0</v>
      </c>
      <c r="AE43" s="89">
        <v>21145</v>
      </c>
      <c r="AF43" s="90">
        <f t="shared" si="35"/>
        <v>21145</v>
      </c>
      <c r="AG43" s="106">
        <f t="shared" si="36"/>
        <v>135</v>
      </c>
      <c r="AH43" s="93">
        <f t="shared" si="37"/>
        <v>0.0061861395652917685</v>
      </c>
      <c r="AI43" s="93"/>
    </row>
    <row r="44" spans="1:35" ht="12.75">
      <c r="A44" s="24" t="s">
        <v>22</v>
      </c>
      <c r="B44" s="23" t="s">
        <v>23</v>
      </c>
      <c r="C44" s="22"/>
      <c r="D44" s="23"/>
      <c r="E44" s="87"/>
      <c r="F44" s="88">
        <f t="shared" si="18"/>
        <v>0</v>
      </c>
      <c r="G44" s="89"/>
      <c r="H44" s="58">
        <f t="shared" si="1"/>
      </c>
      <c r="I44" s="90"/>
      <c r="J44" s="91">
        <f t="shared" si="19"/>
        <v>0</v>
      </c>
      <c r="K44" s="88">
        <f t="shared" si="20"/>
        <v>0</v>
      </c>
      <c r="L44" s="89"/>
      <c r="M44" s="58">
        <f t="shared" si="4"/>
      </c>
      <c r="N44" s="90"/>
      <c r="O44" s="91">
        <f t="shared" si="5"/>
        <v>0</v>
      </c>
      <c r="P44" s="89"/>
      <c r="Q44" s="58">
        <f t="shared" si="38"/>
      </c>
      <c r="R44" s="91">
        <f t="shared" si="21"/>
        <v>0</v>
      </c>
      <c r="S44" s="57">
        <f t="shared" si="33"/>
        <v>0</v>
      </c>
      <c r="T44" s="58"/>
      <c r="U44" s="59">
        <f t="shared" si="22"/>
      </c>
      <c r="V44" s="89"/>
      <c r="W44" s="89"/>
      <c r="X44" s="89"/>
      <c r="Y44" s="88">
        <v>0</v>
      </c>
      <c r="Z44" s="88">
        <v>0</v>
      </c>
      <c r="AA44" s="88">
        <v>81016</v>
      </c>
      <c r="AB44" s="57">
        <f t="shared" si="34"/>
        <v>81016</v>
      </c>
      <c r="AC44" s="89">
        <v>0</v>
      </c>
      <c r="AD44" s="89">
        <v>0</v>
      </c>
      <c r="AE44" s="89"/>
      <c r="AF44" s="90">
        <f t="shared" si="35"/>
        <v>0</v>
      </c>
      <c r="AG44" s="106">
        <f t="shared" si="36"/>
      </c>
      <c r="AH44" s="93">
        <f t="shared" si="37"/>
        <v>0.023551517059289376</v>
      </c>
      <c r="AI44" s="93"/>
    </row>
    <row r="45" spans="1:35" ht="12.75">
      <c r="A45" s="24" t="s">
        <v>24</v>
      </c>
      <c r="B45" s="23" t="s">
        <v>25</v>
      </c>
      <c r="C45" s="22"/>
      <c r="D45" s="23"/>
      <c r="E45" s="87"/>
      <c r="F45" s="88">
        <f t="shared" si="18"/>
        <v>0</v>
      </c>
      <c r="G45" s="89"/>
      <c r="H45" s="58">
        <f t="shared" si="1"/>
      </c>
      <c r="I45" s="90"/>
      <c r="J45" s="91">
        <f t="shared" si="19"/>
        <v>0</v>
      </c>
      <c r="K45" s="88">
        <f t="shared" si="20"/>
        <v>0</v>
      </c>
      <c r="L45" s="89"/>
      <c r="M45" s="58">
        <f t="shared" si="4"/>
      </c>
      <c r="N45" s="90"/>
      <c r="O45" s="91">
        <f t="shared" si="5"/>
        <v>0</v>
      </c>
      <c r="P45" s="89"/>
      <c r="Q45" s="58">
        <f t="shared" si="38"/>
      </c>
      <c r="R45" s="91">
        <f t="shared" si="21"/>
        <v>0</v>
      </c>
      <c r="S45" s="57">
        <f t="shared" si="33"/>
        <v>0</v>
      </c>
      <c r="T45" s="58"/>
      <c r="U45" s="59">
        <f t="shared" si="22"/>
      </c>
      <c r="V45" s="89"/>
      <c r="W45" s="89"/>
      <c r="X45" s="89"/>
      <c r="Y45" s="88">
        <v>0</v>
      </c>
      <c r="Z45" s="88">
        <v>56160.00000000057</v>
      </c>
      <c r="AA45" s="88">
        <v>49139.99999999953</v>
      </c>
      <c r="AB45" s="57">
        <f t="shared" si="34"/>
        <v>105300.00000000009</v>
      </c>
      <c r="AC45" s="89">
        <v>0</v>
      </c>
      <c r="AD45" s="89">
        <v>0</v>
      </c>
      <c r="AE45" s="89">
        <v>105300</v>
      </c>
      <c r="AF45" s="90">
        <f t="shared" si="35"/>
        <v>105300</v>
      </c>
      <c r="AG45" s="107">
        <f t="shared" si="36"/>
        <v>8.731149137020111E-11</v>
      </c>
      <c r="AH45" s="93">
        <f t="shared" si="37"/>
        <v>0.030610925574493596</v>
      </c>
      <c r="AI45" s="93"/>
    </row>
    <row r="46" spans="1:35" ht="12.75">
      <c r="A46" s="24" t="s">
        <v>26</v>
      </c>
      <c r="B46" s="23" t="s">
        <v>27</v>
      </c>
      <c r="C46" s="22"/>
      <c r="D46" s="23"/>
      <c r="E46" s="87"/>
      <c r="F46" s="88">
        <f t="shared" si="18"/>
        <v>0</v>
      </c>
      <c r="G46" s="89"/>
      <c r="H46" s="58">
        <f t="shared" si="1"/>
      </c>
      <c r="I46" s="90"/>
      <c r="J46" s="91">
        <f t="shared" si="19"/>
        <v>0</v>
      </c>
      <c r="K46" s="88">
        <f t="shared" si="20"/>
        <v>0</v>
      </c>
      <c r="L46" s="89"/>
      <c r="M46" s="58">
        <f t="shared" si="4"/>
      </c>
      <c r="N46" s="90"/>
      <c r="O46" s="91">
        <f t="shared" si="5"/>
        <v>0</v>
      </c>
      <c r="P46" s="89"/>
      <c r="Q46" s="58">
        <f t="shared" si="38"/>
      </c>
      <c r="R46" s="91">
        <f t="shared" si="21"/>
        <v>0</v>
      </c>
      <c r="S46" s="57">
        <f t="shared" si="33"/>
        <v>0</v>
      </c>
      <c r="T46" s="58"/>
      <c r="U46" s="59">
        <f t="shared" si="22"/>
      </c>
      <c r="V46" s="89"/>
      <c r="W46" s="89"/>
      <c r="X46" s="89"/>
      <c r="Y46" s="88">
        <v>0</v>
      </c>
      <c r="Z46" s="88">
        <v>0</v>
      </c>
      <c r="AA46" s="88">
        <v>38000</v>
      </c>
      <c r="AB46" s="57">
        <f t="shared" si="34"/>
        <v>38000</v>
      </c>
      <c r="AC46" s="89">
        <v>0</v>
      </c>
      <c r="AD46" s="89">
        <v>0</v>
      </c>
      <c r="AE46" s="89">
        <v>37655</v>
      </c>
      <c r="AF46" s="90">
        <f t="shared" si="35"/>
        <v>37655</v>
      </c>
      <c r="AG46" s="106">
        <f t="shared" si="36"/>
        <v>345</v>
      </c>
      <c r="AH46" s="93">
        <f t="shared" si="37"/>
        <v>0.011046677795163872</v>
      </c>
      <c r="AI46" s="93"/>
    </row>
    <row r="47" spans="1:35" ht="12.75">
      <c r="A47" s="24" t="s">
        <v>28</v>
      </c>
      <c r="B47" s="19" t="s">
        <v>29</v>
      </c>
      <c r="C47" s="22"/>
      <c r="D47" s="22"/>
      <c r="E47" s="87"/>
      <c r="F47" s="88">
        <f t="shared" si="18"/>
        <v>0</v>
      </c>
      <c r="G47" s="89"/>
      <c r="H47" s="58">
        <f t="shared" si="1"/>
      </c>
      <c r="I47" s="90"/>
      <c r="J47" s="91">
        <f t="shared" si="19"/>
        <v>0</v>
      </c>
      <c r="K47" s="88">
        <f t="shared" si="20"/>
        <v>0</v>
      </c>
      <c r="L47" s="89"/>
      <c r="M47" s="58">
        <f t="shared" si="4"/>
      </c>
      <c r="N47" s="90"/>
      <c r="O47" s="91">
        <f t="shared" si="5"/>
        <v>0</v>
      </c>
      <c r="P47" s="89"/>
      <c r="Q47" s="58">
        <f t="shared" si="38"/>
      </c>
      <c r="R47" s="91">
        <f t="shared" si="21"/>
        <v>0</v>
      </c>
      <c r="S47" s="57">
        <f t="shared" si="33"/>
        <v>0</v>
      </c>
      <c r="T47" s="58"/>
      <c r="U47" s="59">
        <f t="shared" si="22"/>
      </c>
      <c r="V47" s="89"/>
      <c r="W47" s="89"/>
      <c r="X47" s="89"/>
      <c r="Y47" s="88">
        <v>0</v>
      </c>
      <c r="Z47" s="88">
        <v>0</v>
      </c>
      <c r="AA47" s="88">
        <v>9360</v>
      </c>
      <c r="AB47" s="57">
        <f t="shared" si="34"/>
        <v>9360</v>
      </c>
      <c r="AC47" s="89">
        <v>0</v>
      </c>
      <c r="AD47" s="89">
        <v>0</v>
      </c>
      <c r="AE47" s="89">
        <v>9669</v>
      </c>
      <c r="AF47" s="90">
        <f t="shared" si="35"/>
        <v>9669</v>
      </c>
      <c r="AG47" s="106">
        <f t="shared" si="36"/>
        <v>-309</v>
      </c>
      <c r="AH47" s="93">
        <f t="shared" si="37"/>
        <v>0.0027209711621772065</v>
      </c>
      <c r="AI47" s="93"/>
    </row>
    <row r="48" spans="1:33" s="108" customFormat="1" ht="12.75">
      <c r="A48" s="64"/>
      <c r="B48" s="65" t="s">
        <v>30</v>
      </c>
      <c r="C48" s="66"/>
      <c r="D48" s="67"/>
      <c r="E48" s="96"/>
      <c r="F48" s="98"/>
      <c r="G48" s="96"/>
      <c r="H48" s="96">
        <f t="shared" si="1"/>
      </c>
      <c r="I48" s="96">
        <v>0</v>
      </c>
      <c r="J48" s="96">
        <f t="shared" si="19"/>
        <v>0</v>
      </c>
      <c r="K48" s="96"/>
      <c r="L48" s="96"/>
      <c r="M48" s="96">
        <f t="shared" si="4"/>
      </c>
      <c r="N48" s="96">
        <v>0</v>
      </c>
      <c r="O48" s="96">
        <f t="shared" si="5"/>
        <v>0</v>
      </c>
      <c r="P48" s="96"/>
      <c r="Q48" s="96"/>
      <c r="R48" s="96"/>
      <c r="S48" s="96"/>
      <c r="T48" s="96"/>
      <c r="U48" s="96"/>
      <c r="V48" s="96"/>
      <c r="W48" s="96"/>
      <c r="X48" s="96"/>
      <c r="Y48" s="96">
        <f>SUM(Y41:Y47)</f>
        <v>196480.00000000023</v>
      </c>
      <c r="Z48" s="96">
        <f aca="true" t="shared" si="39" ref="Z48:AG48">SUM(Z41:Z47)</f>
        <v>273480.0000000008</v>
      </c>
      <c r="AA48" s="96">
        <f t="shared" si="39"/>
        <v>352715.99999999977</v>
      </c>
      <c r="AB48" s="96">
        <f t="shared" si="39"/>
        <v>822676.0000000008</v>
      </c>
      <c r="AC48" s="96">
        <f t="shared" si="39"/>
        <v>151232.21</v>
      </c>
      <c r="AD48" s="96">
        <f t="shared" si="39"/>
        <v>174505.88</v>
      </c>
      <c r="AE48" s="96">
        <f t="shared" si="39"/>
        <v>410507.97</v>
      </c>
      <c r="AF48" s="96">
        <f t="shared" si="39"/>
        <v>736246.0599999999</v>
      </c>
      <c r="AG48" s="96">
        <f t="shared" si="39"/>
        <v>5413.940000000854</v>
      </c>
    </row>
    <row r="49" spans="1:35" ht="12.75">
      <c r="A49" s="69"/>
      <c r="B49" s="70" t="s">
        <v>124</v>
      </c>
      <c r="C49" s="71"/>
      <c r="D49" s="70"/>
      <c r="E49" s="70"/>
      <c r="F49" s="70"/>
      <c r="G49" s="70"/>
      <c r="H49" s="70"/>
      <c r="I49" s="70"/>
      <c r="J49" s="70"/>
      <c r="K49" s="70"/>
      <c r="L49" s="70"/>
      <c r="M49" s="70"/>
      <c r="N49" s="70"/>
      <c r="O49" s="70"/>
      <c r="P49" s="70"/>
      <c r="Q49" s="70"/>
      <c r="R49" s="70"/>
      <c r="S49" s="70"/>
      <c r="T49" s="70"/>
      <c r="U49" s="70"/>
      <c r="V49" s="70"/>
      <c r="W49" s="70"/>
      <c r="X49" s="70"/>
      <c r="Y49" s="72">
        <f>SUM(Y48,Y39,Y29)</f>
        <v>1090156.8000000003</v>
      </c>
      <c r="Z49" s="72">
        <f aca="true" t="shared" si="40" ref="Z49:AG49">SUM(Z48,Z39,Z29)</f>
        <v>1305664.000000001</v>
      </c>
      <c r="AA49" s="72">
        <f t="shared" si="40"/>
        <v>1044127.4545454544</v>
      </c>
      <c r="AB49" s="72">
        <f t="shared" si="40"/>
        <v>3439948.2545454553</v>
      </c>
      <c r="AC49" s="72">
        <f t="shared" si="40"/>
        <v>388291.20999999996</v>
      </c>
      <c r="AD49" s="72">
        <f t="shared" si="40"/>
        <v>446462.88</v>
      </c>
      <c r="AE49" s="72">
        <f t="shared" si="40"/>
        <v>2456317.9699999997</v>
      </c>
      <c r="AF49" s="72">
        <f t="shared" si="40"/>
        <v>3291072.06</v>
      </c>
      <c r="AG49" s="72">
        <f t="shared" si="40"/>
        <v>67860.19454545541</v>
      </c>
      <c r="AH49" s="109">
        <f>SUM(AH17:AH48)</f>
        <v>1.0000000000000002</v>
      </c>
      <c r="AI49" s="109">
        <f>SUM(AI17:AI48)</f>
        <v>0.7634343484891957</v>
      </c>
    </row>
    <row r="51" spans="25:28" ht="12.75">
      <c r="Y51" s="111"/>
      <c r="Z51" s="111"/>
      <c r="AA51" s="111"/>
      <c r="AB51" s="111"/>
    </row>
  </sheetData>
  <sheetProtection password="CC4A" sheet="1" objects="1" scenarios="1" formatCells="0" formatRows="0" autoFilter="0"/>
  <protectedRanges>
    <protectedRange sqref="W13:X13 W15:X15" name="Range1_1_1"/>
  </protectedRanges>
  <mergeCells count="36">
    <mergeCell ref="I4:L4"/>
    <mergeCell ref="I5:L5"/>
    <mergeCell ref="I6:L6"/>
    <mergeCell ref="I7:L7"/>
    <mergeCell ref="I8:L8"/>
    <mergeCell ref="G4:H4"/>
    <mergeCell ref="G8:H8"/>
    <mergeCell ref="AG13:AG15"/>
    <mergeCell ref="G2:J3"/>
    <mergeCell ref="A13:A14"/>
    <mergeCell ref="B13:B14"/>
    <mergeCell ref="C13:C14"/>
    <mergeCell ref="D13:D14"/>
    <mergeCell ref="C7:D7"/>
    <mergeCell ref="C8:D8"/>
    <mergeCell ref="C9:D9"/>
    <mergeCell ref="G9:L9"/>
    <mergeCell ref="C10:D10"/>
    <mergeCell ref="Y13:AB13"/>
    <mergeCell ref="E14:H14"/>
    <mergeCell ref="I14:M14"/>
    <mergeCell ref="N14:Q14"/>
    <mergeCell ref="G10:L10"/>
    <mergeCell ref="W13:W15"/>
    <mergeCell ref="R14:R15"/>
    <mergeCell ref="S14:S15"/>
    <mergeCell ref="T14:T15"/>
    <mergeCell ref="AC13:AF13"/>
    <mergeCell ref="X13:X15"/>
    <mergeCell ref="G11:P11"/>
    <mergeCell ref="G5:H5"/>
    <mergeCell ref="G6:H6"/>
    <mergeCell ref="G7:H7"/>
    <mergeCell ref="U14:U15"/>
    <mergeCell ref="E13:U13"/>
    <mergeCell ref="V13:V15"/>
  </mergeCells>
  <conditionalFormatting sqref="T41:T47 H41:H47 M41:M47 M10 O10:Q10 Q11 H17:H28 M17:M28 H31:H38 M31:M38 T31:T38 T17:T28 Q17:Q28 Q31:Q38 Q41:Q47">
    <cfRule type="containsBlanks" priority="841" dxfId="6" stopIfTrue="1">
      <formula>LEN(TRIM(H10))=0</formula>
    </cfRule>
    <cfRule type="cellIs" priority="842" dxfId="3" operator="equal" stopIfTrue="1">
      <formula>0</formula>
    </cfRule>
    <cfRule type="cellIs" priority="843" dxfId="4" operator="lessThan" stopIfTrue="1">
      <formula>0.9</formula>
    </cfRule>
    <cfRule type="cellIs" priority="844" dxfId="7" operator="lessThanOrEqual" stopIfTrue="1">
      <formula>1.1</formula>
    </cfRule>
    <cfRule type="cellIs" priority="845" dxfId="8" operator="greaterThanOrEqual" stopIfTrue="1">
      <formula>1.1</formula>
    </cfRule>
  </conditionalFormatting>
  <conditionalFormatting sqref="M10 O10:Q10 Q11">
    <cfRule type="cellIs" priority="770" dxfId="3" operator="lessThan" stopIfTrue="1">
      <formula>0.9</formula>
    </cfRule>
    <cfRule type="containsBlanks" priority="771" dxfId="0" stopIfTrue="1">
      <formula>LEN(TRIM(M10))=0</formula>
    </cfRule>
    <cfRule type="cellIs" priority="772" dxfId="1" operator="greaterThanOrEqual" stopIfTrue="1">
      <formula>0.9</formula>
    </cfRule>
    <cfRule type="cellIs" priority="773" dxfId="1" operator="greaterThanOrEqual" stopIfTrue="1">
      <formula>0.8</formula>
    </cfRule>
    <cfRule type="cellIs" priority="774" dxfId="9" operator="lessThan" stopIfTrue="1">
      <formula>0.8</formula>
    </cfRule>
    <cfRule type="cellIs" priority="775" dxfId="10" operator="lessThan" stopIfTrue="1">
      <formula>0.8</formula>
    </cfRule>
  </conditionalFormatting>
  <conditionalFormatting sqref="Q11">
    <cfRule type="containsBlanks" priority="71" dxfId="0" stopIfTrue="1">
      <formula>LEN(TRIM(Q11))=0</formula>
    </cfRule>
  </conditionalFormatting>
  <printOptions/>
  <pageMargins left="0.24" right="0.16" top="0.66" bottom="0.5" header="0.27" footer="0.3"/>
  <pageSetup fitToHeight="4"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indexed="12"/>
  </sheetPr>
  <dimension ref="A1:AH48"/>
  <sheetViews>
    <sheetView zoomScale="80" zoomScaleNormal="80" zoomScaleSheetLayoutView="75" zoomScalePageLayoutView="0" workbookViewId="0" topLeftCell="A1">
      <selection activeCell="J9" sqref="J9:M9"/>
    </sheetView>
  </sheetViews>
  <sheetFormatPr defaultColWidth="9.140625" defaultRowHeight="15"/>
  <cols>
    <col min="1" max="5" width="9.7109375" style="16" customWidth="1"/>
    <col min="6" max="6" width="10.57421875" style="16" customWidth="1"/>
    <col min="7" max="7" width="9.7109375" style="16" hidden="1" customWidth="1"/>
    <col min="8" max="8" width="7.00390625" style="16" hidden="1" customWidth="1"/>
    <col min="9" max="9" width="0.13671875" style="16" customWidth="1"/>
    <col min="10" max="12" width="9.7109375" style="16" customWidth="1"/>
    <col min="13" max="13" width="15.28125" style="16" customWidth="1"/>
    <col min="14" max="15" width="9.7109375" style="16" customWidth="1"/>
    <col min="16" max="16" width="17.00390625" style="16" customWidth="1"/>
    <col min="17" max="17" width="9.7109375" style="16" customWidth="1"/>
    <col min="18" max="18" width="24.421875" style="16" customWidth="1"/>
    <col min="19" max="16384" width="9.140625" style="16" customWidth="1"/>
  </cols>
  <sheetData>
    <row r="1" spans="1:18" s="15" customFormat="1" ht="45" customHeight="1">
      <c r="A1" s="147" t="s">
        <v>98</v>
      </c>
      <c r="B1" s="148"/>
      <c r="C1" s="148"/>
      <c r="D1" s="148"/>
      <c r="E1" s="148"/>
      <c r="F1" s="148"/>
      <c r="G1" s="148"/>
      <c r="H1" s="148"/>
      <c r="I1" s="148"/>
      <c r="J1" s="148"/>
      <c r="K1" s="148"/>
      <c r="L1" s="148"/>
      <c r="M1" s="148"/>
      <c r="N1" s="148"/>
      <c r="O1" s="148"/>
      <c r="P1" s="148"/>
      <c r="Q1" s="148"/>
      <c r="R1" s="148"/>
    </row>
    <row r="3" spans="1:18" ht="60" customHeight="1">
      <c r="A3" s="149" t="s">
        <v>99</v>
      </c>
      <c r="B3" s="150"/>
      <c r="C3" s="150"/>
      <c r="D3" s="150"/>
      <c r="E3" s="150"/>
      <c r="F3" s="150"/>
      <c r="G3" s="150"/>
      <c r="H3" s="150"/>
      <c r="I3" s="150"/>
      <c r="J3" s="150"/>
      <c r="K3" s="150"/>
      <c r="L3" s="150"/>
      <c r="M3" s="150"/>
      <c r="N3" s="150"/>
      <c r="O3" s="150"/>
      <c r="P3" s="150"/>
      <c r="Q3" s="150"/>
      <c r="R3" s="151"/>
    </row>
    <row r="5" spans="1:18" s="17" customFormat="1" ht="20.25" customHeight="1">
      <c r="A5" s="152" t="s">
        <v>100</v>
      </c>
      <c r="B5" s="152"/>
      <c r="C5" s="152"/>
      <c r="D5" s="152"/>
      <c r="E5" s="152"/>
      <c r="F5" s="152"/>
      <c r="G5" s="152"/>
      <c r="H5" s="152"/>
      <c r="I5" s="152"/>
      <c r="J5" s="152"/>
      <c r="K5" s="152"/>
      <c r="L5" s="152"/>
      <c r="M5" s="152"/>
      <c r="N5" s="152"/>
      <c r="O5" s="152"/>
      <c r="P5" s="152"/>
      <c r="Q5" s="152"/>
      <c r="R5" s="152"/>
    </row>
    <row r="6" spans="21:34" ht="24.75" customHeight="1" thickBot="1">
      <c r="U6" s="4"/>
      <c r="V6" s="4"/>
      <c r="W6" s="4"/>
      <c r="X6" s="4"/>
      <c r="Y6" s="4"/>
      <c r="Z6" s="4"/>
      <c r="AA6" s="4"/>
      <c r="AB6" s="4"/>
      <c r="AC6" s="4"/>
      <c r="AD6" s="4"/>
      <c r="AE6" s="4"/>
      <c r="AF6" s="4"/>
      <c r="AG6" s="4"/>
      <c r="AH6" s="4"/>
    </row>
    <row r="7" spans="1:34" ht="24.75" customHeight="1">
      <c r="A7" s="153" t="s">
        <v>101</v>
      </c>
      <c r="B7" s="153"/>
      <c r="C7" s="153"/>
      <c r="D7" s="153"/>
      <c r="E7" s="153"/>
      <c r="F7" s="153"/>
      <c r="G7" s="153"/>
      <c r="H7" s="153"/>
      <c r="I7" s="154"/>
      <c r="J7" s="154" t="s">
        <v>102</v>
      </c>
      <c r="K7" s="155"/>
      <c r="L7" s="155"/>
      <c r="M7" s="156"/>
      <c r="N7" s="155" t="s">
        <v>103</v>
      </c>
      <c r="O7" s="155"/>
      <c r="P7" s="155"/>
      <c r="Q7" s="154" t="s">
        <v>104</v>
      </c>
      <c r="R7" s="156"/>
      <c r="U7" s="4"/>
      <c r="V7" s="4"/>
      <c r="W7" s="4"/>
      <c r="X7" s="4"/>
      <c r="Y7" s="4"/>
      <c r="Z7" s="4"/>
      <c r="AA7" s="4"/>
      <c r="AB7" s="4"/>
      <c r="AC7" s="4"/>
      <c r="AD7" s="4"/>
      <c r="AE7" s="4"/>
      <c r="AF7" s="4"/>
      <c r="AG7" s="4"/>
      <c r="AH7" s="4"/>
    </row>
    <row r="8" spans="1:34" ht="14.25">
      <c r="A8" s="157" t="s">
        <v>197</v>
      </c>
      <c r="B8" s="158"/>
      <c r="C8" s="158"/>
      <c r="D8" s="158"/>
      <c r="E8" s="158"/>
      <c r="F8" s="158"/>
      <c r="G8" s="158"/>
      <c r="H8" s="158"/>
      <c r="I8" s="159"/>
      <c r="J8" s="160" t="s">
        <v>198</v>
      </c>
      <c r="K8" s="160"/>
      <c r="L8" s="160"/>
      <c r="M8" s="160"/>
      <c r="N8" s="161" t="s">
        <v>196</v>
      </c>
      <c r="O8" s="161"/>
      <c r="P8" s="161"/>
      <c r="Q8" s="162"/>
      <c r="R8" s="161"/>
      <c r="U8" s="4"/>
      <c r="V8" s="4"/>
      <c r="W8" s="4"/>
      <c r="X8" s="4"/>
      <c r="Y8" s="4"/>
      <c r="Z8" s="4"/>
      <c r="AA8" s="4"/>
      <c r="AB8" s="4"/>
      <c r="AC8" s="4"/>
      <c r="AD8" s="4"/>
      <c r="AE8" s="4"/>
      <c r="AF8" s="4"/>
      <c r="AG8" s="4"/>
      <c r="AH8" s="4"/>
    </row>
    <row r="9" spans="1:34" ht="14.25">
      <c r="A9" s="157"/>
      <c r="B9" s="158"/>
      <c r="C9" s="158"/>
      <c r="D9" s="158"/>
      <c r="E9" s="158"/>
      <c r="F9" s="158"/>
      <c r="G9" s="158"/>
      <c r="H9" s="158"/>
      <c r="I9" s="159"/>
      <c r="J9" s="160" t="s">
        <v>199</v>
      </c>
      <c r="K9" s="160"/>
      <c r="L9" s="160"/>
      <c r="M9" s="160"/>
      <c r="N9" s="161"/>
      <c r="O9" s="161"/>
      <c r="P9" s="161"/>
      <c r="Q9" s="162"/>
      <c r="R9" s="161"/>
      <c r="U9" s="4"/>
      <c r="V9" s="4"/>
      <c r="W9" s="4"/>
      <c r="X9" s="4"/>
      <c r="Y9" s="4"/>
      <c r="Z9" s="4"/>
      <c r="AA9" s="4"/>
      <c r="AB9" s="4"/>
      <c r="AC9" s="4"/>
      <c r="AD9" s="4"/>
      <c r="AE9" s="4"/>
      <c r="AF9" s="4"/>
      <c r="AG9" s="4"/>
      <c r="AH9" s="4"/>
    </row>
    <row r="10" spans="1:34" ht="14.25">
      <c r="A10" s="157"/>
      <c r="B10" s="158"/>
      <c r="C10" s="158"/>
      <c r="D10" s="158"/>
      <c r="E10" s="158"/>
      <c r="F10" s="158"/>
      <c r="G10" s="158"/>
      <c r="H10" s="158"/>
      <c r="I10" s="159"/>
      <c r="J10" s="161"/>
      <c r="K10" s="161"/>
      <c r="L10" s="161"/>
      <c r="M10" s="161"/>
      <c r="N10" s="161"/>
      <c r="O10" s="161"/>
      <c r="P10" s="161"/>
      <c r="Q10" s="161"/>
      <c r="R10" s="161"/>
      <c r="U10" s="4"/>
      <c r="V10" s="4"/>
      <c r="W10" s="4"/>
      <c r="X10" s="4"/>
      <c r="Y10" s="4"/>
      <c r="Z10" s="4"/>
      <c r="AA10" s="4"/>
      <c r="AB10" s="4"/>
      <c r="AC10" s="4"/>
      <c r="AD10" s="4"/>
      <c r="AE10" s="4"/>
      <c r="AF10" s="4"/>
      <c r="AG10" s="4"/>
      <c r="AH10" s="4"/>
    </row>
    <row r="11" spans="1:34" ht="14.25">
      <c r="A11" s="163"/>
      <c r="B11" s="163"/>
      <c r="C11" s="163"/>
      <c r="D11" s="163"/>
      <c r="E11" s="163"/>
      <c r="F11" s="163"/>
      <c r="G11" s="163"/>
      <c r="H11" s="163"/>
      <c r="I11" s="164"/>
      <c r="J11" s="161"/>
      <c r="K11" s="161"/>
      <c r="L11" s="161"/>
      <c r="M11" s="161"/>
      <c r="N11" s="165"/>
      <c r="O11" s="165"/>
      <c r="P11" s="165"/>
      <c r="Q11" s="166"/>
      <c r="R11" s="166"/>
      <c r="U11" s="4"/>
      <c r="V11" s="4"/>
      <c r="W11" s="4"/>
      <c r="X11" s="4"/>
      <c r="Y11" s="4"/>
      <c r="Z11" s="4"/>
      <c r="AA11" s="4"/>
      <c r="AB11" s="4"/>
      <c r="AC11" s="4"/>
      <c r="AD11" s="4"/>
      <c r="AE11" s="4"/>
      <c r="AF11" s="4"/>
      <c r="AG11" s="4"/>
      <c r="AH11" s="4"/>
    </row>
    <row r="12" spans="1:34" ht="14.25">
      <c r="A12" s="157"/>
      <c r="B12" s="158"/>
      <c r="C12" s="158"/>
      <c r="D12" s="158"/>
      <c r="E12" s="158"/>
      <c r="F12" s="158"/>
      <c r="G12" s="158"/>
      <c r="H12" s="158"/>
      <c r="I12" s="159"/>
      <c r="J12" s="165"/>
      <c r="K12" s="165"/>
      <c r="L12" s="165"/>
      <c r="M12" s="165"/>
      <c r="N12" s="165"/>
      <c r="O12" s="165"/>
      <c r="P12" s="165"/>
      <c r="Q12" s="166"/>
      <c r="R12" s="166"/>
      <c r="U12" s="4"/>
      <c r="V12" s="4"/>
      <c r="W12" s="4"/>
      <c r="X12" s="4"/>
      <c r="Y12" s="4"/>
      <c r="Z12" s="4"/>
      <c r="AA12" s="4"/>
      <c r="AB12" s="4"/>
      <c r="AC12" s="4"/>
      <c r="AD12" s="4"/>
      <c r="AE12" s="4"/>
      <c r="AF12" s="4"/>
      <c r="AG12" s="4"/>
      <c r="AH12" s="4"/>
    </row>
    <row r="13" spans="1:34" ht="14.25">
      <c r="A13" s="157"/>
      <c r="B13" s="158"/>
      <c r="C13" s="158"/>
      <c r="D13" s="158"/>
      <c r="E13" s="158"/>
      <c r="F13" s="158"/>
      <c r="G13" s="158"/>
      <c r="H13" s="158"/>
      <c r="I13" s="159"/>
      <c r="J13" s="165"/>
      <c r="K13" s="165"/>
      <c r="L13" s="165"/>
      <c r="M13" s="165"/>
      <c r="N13" s="165"/>
      <c r="O13" s="165"/>
      <c r="P13" s="165"/>
      <c r="Q13" s="166"/>
      <c r="R13" s="166"/>
      <c r="U13" s="4"/>
      <c r="V13" s="4"/>
      <c r="W13" s="4"/>
      <c r="X13" s="4"/>
      <c r="Y13" s="4"/>
      <c r="Z13" s="4"/>
      <c r="AA13" s="4"/>
      <c r="AB13" s="4"/>
      <c r="AC13" s="4"/>
      <c r="AD13" s="4"/>
      <c r="AE13" s="4"/>
      <c r="AF13" s="4"/>
      <c r="AG13" s="4"/>
      <c r="AH13" s="4"/>
    </row>
    <row r="14" spans="1:34" ht="14.25">
      <c r="A14" s="167"/>
      <c r="B14" s="167"/>
      <c r="C14" s="167"/>
      <c r="D14" s="167"/>
      <c r="E14" s="167"/>
      <c r="F14" s="167"/>
      <c r="G14" s="167"/>
      <c r="H14" s="167"/>
      <c r="I14" s="168"/>
      <c r="J14" s="165"/>
      <c r="K14" s="165"/>
      <c r="L14" s="165"/>
      <c r="M14" s="165"/>
      <c r="N14" s="165"/>
      <c r="O14" s="165"/>
      <c r="P14" s="165"/>
      <c r="Q14" s="166"/>
      <c r="R14" s="166"/>
      <c r="U14" s="4"/>
      <c r="V14" s="4"/>
      <c r="W14" s="4"/>
      <c r="X14" s="4"/>
      <c r="Y14" s="4"/>
      <c r="Z14" s="4"/>
      <c r="AA14" s="4"/>
      <c r="AB14" s="4"/>
      <c r="AC14" s="4"/>
      <c r="AD14" s="4"/>
      <c r="AE14" s="4"/>
      <c r="AF14" s="4"/>
      <c r="AG14" s="4"/>
      <c r="AH14" s="4"/>
    </row>
    <row r="15" spans="1:34" ht="14.25">
      <c r="A15" s="157"/>
      <c r="B15" s="158"/>
      <c r="C15" s="158"/>
      <c r="D15" s="158"/>
      <c r="E15" s="158"/>
      <c r="F15" s="158"/>
      <c r="G15" s="158"/>
      <c r="H15" s="158"/>
      <c r="I15" s="159"/>
      <c r="J15" s="165"/>
      <c r="K15" s="165"/>
      <c r="L15" s="165"/>
      <c r="M15" s="165"/>
      <c r="N15" s="165"/>
      <c r="O15" s="165"/>
      <c r="P15" s="165"/>
      <c r="Q15" s="166"/>
      <c r="R15" s="166"/>
      <c r="U15" s="4"/>
      <c r="V15" s="4"/>
      <c r="W15" s="4"/>
      <c r="X15" s="4"/>
      <c r="Y15" s="4"/>
      <c r="Z15" s="4"/>
      <c r="AA15" s="4"/>
      <c r="AB15" s="4"/>
      <c r="AC15" s="4"/>
      <c r="AD15" s="4"/>
      <c r="AE15" s="4"/>
      <c r="AF15" s="4"/>
      <c r="AG15" s="4"/>
      <c r="AH15" s="4"/>
    </row>
    <row r="16" spans="1:34" ht="14.25">
      <c r="A16" s="157"/>
      <c r="B16" s="158"/>
      <c r="C16" s="158"/>
      <c r="D16" s="158"/>
      <c r="E16" s="158"/>
      <c r="F16" s="158"/>
      <c r="G16" s="158"/>
      <c r="H16" s="158"/>
      <c r="I16" s="159"/>
      <c r="J16" s="165"/>
      <c r="K16" s="165"/>
      <c r="L16" s="165"/>
      <c r="M16" s="165"/>
      <c r="N16" s="165"/>
      <c r="O16" s="165"/>
      <c r="P16" s="165"/>
      <c r="Q16" s="166"/>
      <c r="R16" s="166"/>
      <c r="U16" s="4"/>
      <c r="V16" s="4"/>
      <c r="W16" s="4"/>
      <c r="X16" s="4"/>
      <c r="Y16" s="4"/>
      <c r="Z16" s="4"/>
      <c r="AA16" s="4"/>
      <c r="AB16" s="4"/>
      <c r="AC16" s="4"/>
      <c r="AD16" s="4"/>
      <c r="AE16" s="4"/>
      <c r="AF16" s="4"/>
      <c r="AG16" s="4"/>
      <c r="AH16" s="4"/>
    </row>
    <row r="17" spans="1:34" ht="14.25">
      <c r="A17" s="169"/>
      <c r="B17" s="170"/>
      <c r="C17" s="170"/>
      <c r="D17" s="170"/>
      <c r="E17" s="170"/>
      <c r="F17" s="170"/>
      <c r="G17" s="170"/>
      <c r="H17" s="170"/>
      <c r="I17" s="171"/>
      <c r="J17" s="165"/>
      <c r="K17" s="165"/>
      <c r="L17" s="165"/>
      <c r="M17" s="165"/>
      <c r="N17" s="165"/>
      <c r="O17" s="165"/>
      <c r="P17" s="165"/>
      <c r="Q17" s="165"/>
      <c r="R17" s="165"/>
      <c r="U17" s="4"/>
      <c r="V17" s="4"/>
      <c r="W17" s="4"/>
      <c r="X17" s="4"/>
      <c r="Y17" s="4"/>
      <c r="Z17" s="4"/>
      <c r="AA17" s="4"/>
      <c r="AB17" s="4"/>
      <c r="AC17" s="4"/>
      <c r="AD17" s="4"/>
      <c r="AE17" s="4"/>
      <c r="AF17" s="4"/>
      <c r="AG17" s="4"/>
      <c r="AH17" s="4"/>
    </row>
    <row r="19" spans="1:18" ht="18">
      <c r="A19" s="152" t="s">
        <v>105</v>
      </c>
      <c r="B19" s="152"/>
      <c r="C19" s="152"/>
      <c r="D19" s="152"/>
      <c r="E19" s="152"/>
      <c r="F19" s="152"/>
      <c r="G19" s="152"/>
      <c r="H19" s="152"/>
      <c r="I19" s="152"/>
      <c r="J19" s="152"/>
      <c r="K19" s="152"/>
      <c r="L19" s="152"/>
      <c r="M19" s="152"/>
      <c r="N19" s="152"/>
      <c r="O19" s="152"/>
      <c r="P19" s="152"/>
      <c r="Q19" s="152"/>
      <c r="R19" s="152"/>
    </row>
    <row r="21" spans="1:18" ht="15">
      <c r="A21" s="177" t="s">
        <v>106</v>
      </c>
      <c r="B21" s="178"/>
      <c r="C21" s="178"/>
      <c r="D21" s="178"/>
      <c r="E21" s="178"/>
      <c r="F21" s="178"/>
      <c r="G21" s="178"/>
      <c r="H21" s="178"/>
      <c r="I21" s="178"/>
      <c r="J21" s="178"/>
      <c r="K21" s="178"/>
      <c r="L21" s="178"/>
      <c r="M21" s="178"/>
      <c r="N21" s="178"/>
      <c r="O21" s="178"/>
      <c r="P21" s="178"/>
      <c r="Q21" s="178"/>
      <c r="R21" s="178"/>
    </row>
    <row r="22" ht="20.25" customHeight="1" thickBot="1"/>
    <row r="23" spans="1:18" ht="14.25">
      <c r="A23" s="179" t="s">
        <v>200</v>
      </c>
      <c r="B23" s="180"/>
      <c r="C23" s="180"/>
      <c r="D23" s="180"/>
      <c r="E23" s="180"/>
      <c r="F23" s="180"/>
      <c r="G23" s="180"/>
      <c r="H23" s="180"/>
      <c r="I23" s="180"/>
      <c r="J23" s="180"/>
      <c r="K23" s="180"/>
      <c r="L23" s="180"/>
      <c r="M23" s="180"/>
      <c r="N23" s="180"/>
      <c r="O23" s="180"/>
      <c r="P23" s="180"/>
      <c r="Q23" s="180"/>
      <c r="R23" s="181"/>
    </row>
    <row r="24" spans="1:18" ht="14.25">
      <c r="A24" s="182"/>
      <c r="B24" s="183"/>
      <c r="C24" s="183"/>
      <c r="D24" s="183"/>
      <c r="E24" s="183"/>
      <c r="F24" s="183"/>
      <c r="G24" s="183"/>
      <c r="H24" s="183"/>
      <c r="I24" s="183"/>
      <c r="J24" s="183"/>
      <c r="K24" s="183"/>
      <c r="L24" s="183"/>
      <c r="M24" s="183"/>
      <c r="N24" s="183"/>
      <c r="O24" s="183"/>
      <c r="P24" s="183"/>
      <c r="Q24" s="183"/>
      <c r="R24" s="184"/>
    </row>
    <row r="25" spans="1:18" ht="3.75" customHeight="1">
      <c r="A25" s="182"/>
      <c r="B25" s="183"/>
      <c r="C25" s="183"/>
      <c r="D25" s="183"/>
      <c r="E25" s="183"/>
      <c r="F25" s="183"/>
      <c r="G25" s="183"/>
      <c r="H25" s="183"/>
      <c r="I25" s="183"/>
      <c r="J25" s="183"/>
      <c r="K25" s="183"/>
      <c r="L25" s="183"/>
      <c r="M25" s="183"/>
      <c r="N25" s="183"/>
      <c r="O25" s="183"/>
      <c r="P25" s="183"/>
      <c r="Q25" s="183"/>
      <c r="R25" s="184"/>
    </row>
    <row r="26" spans="1:18" ht="14.25" hidden="1">
      <c r="A26" s="182"/>
      <c r="B26" s="183"/>
      <c r="C26" s="183"/>
      <c r="D26" s="183"/>
      <c r="E26" s="183"/>
      <c r="F26" s="183"/>
      <c r="G26" s="183"/>
      <c r="H26" s="183"/>
      <c r="I26" s="183"/>
      <c r="J26" s="183"/>
      <c r="K26" s="183"/>
      <c r="L26" s="183"/>
      <c r="M26" s="183"/>
      <c r="N26" s="183"/>
      <c r="O26" s="183"/>
      <c r="P26" s="183"/>
      <c r="Q26" s="183"/>
      <c r="R26" s="184"/>
    </row>
    <row r="27" spans="1:18" ht="5.25" customHeight="1" hidden="1">
      <c r="A27" s="182"/>
      <c r="B27" s="183"/>
      <c r="C27" s="183"/>
      <c r="D27" s="183"/>
      <c r="E27" s="183"/>
      <c r="F27" s="183"/>
      <c r="G27" s="183"/>
      <c r="H27" s="183"/>
      <c r="I27" s="183"/>
      <c r="J27" s="183"/>
      <c r="K27" s="183"/>
      <c r="L27" s="183"/>
      <c r="M27" s="183"/>
      <c r="N27" s="183"/>
      <c r="O27" s="183"/>
      <c r="P27" s="183"/>
      <c r="Q27" s="183"/>
      <c r="R27" s="184"/>
    </row>
    <row r="28" spans="1:18" ht="14.25" hidden="1">
      <c r="A28" s="182"/>
      <c r="B28" s="183"/>
      <c r="C28" s="183"/>
      <c r="D28" s="183"/>
      <c r="E28" s="183"/>
      <c r="F28" s="183"/>
      <c r="G28" s="183"/>
      <c r="H28" s="183"/>
      <c r="I28" s="183"/>
      <c r="J28" s="183"/>
      <c r="K28" s="183"/>
      <c r="L28" s="183"/>
      <c r="M28" s="183"/>
      <c r="N28" s="183"/>
      <c r="O28" s="183"/>
      <c r="P28" s="183"/>
      <c r="Q28" s="183"/>
      <c r="R28" s="184"/>
    </row>
    <row r="29" spans="1:18" ht="14.25" hidden="1">
      <c r="A29" s="182"/>
      <c r="B29" s="183"/>
      <c r="C29" s="183"/>
      <c r="D29" s="183"/>
      <c r="E29" s="183"/>
      <c r="F29" s="183"/>
      <c r="G29" s="183"/>
      <c r="H29" s="183"/>
      <c r="I29" s="183"/>
      <c r="J29" s="183"/>
      <c r="K29" s="183"/>
      <c r="L29" s="183"/>
      <c r="M29" s="183"/>
      <c r="N29" s="183"/>
      <c r="O29" s="183"/>
      <c r="P29" s="183"/>
      <c r="Q29" s="183"/>
      <c r="R29" s="184"/>
    </row>
    <row r="30" spans="1:18" ht="14.25" hidden="1">
      <c r="A30" s="182"/>
      <c r="B30" s="183"/>
      <c r="C30" s="183"/>
      <c r="D30" s="183"/>
      <c r="E30" s="183"/>
      <c r="F30" s="183"/>
      <c r="G30" s="183"/>
      <c r="H30" s="183"/>
      <c r="I30" s="183"/>
      <c r="J30" s="183"/>
      <c r="K30" s="183"/>
      <c r="L30" s="183"/>
      <c r="M30" s="183"/>
      <c r="N30" s="183"/>
      <c r="O30" s="183"/>
      <c r="P30" s="183"/>
      <c r="Q30" s="183"/>
      <c r="R30" s="184"/>
    </row>
    <row r="31" spans="1:18" ht="14.25" hidden="1">
      <c r="A31" s="182"/>
      <c r="B31" s="183"/>
      <c r="C31" s="183"/>
      <c r="D31" s="183"/>
      <c r="E31" s="183"/>
      <c r="F31" s="183"/>
      <c r="G31" s="183"/>
      <c r="H31" s="183"/>
      <c r="I31" s="183"/>
      <c r="J31" s="183"/>
      <c r="K31" s="183"/>
      <c r="L31" s="183"/>
      <c r="M31" s="183"/>
      <c r="N31" s="183"/>
      <c r="O31" s="183"/>
      <c r="P31" s="183"/>
      <c r="Q31" s="183"/>
      <c r="R31" s="184"/>
    </row>
    <row r="32" spans="1:18" ht="20.25" customHeight="1" hidden="1" thickBot="1">
      <c r="A32" s="185"/>
      <c r="B32" s="186"/>
      <c r="C32" s="186"/>
      <c r="D32" s="186"/>
      <c r="E32" s="186"/>
      <c r="F32" s="186"/>
      <c r="G32" s="186"/>
      <c r="H32" s="186"/>
      <c r="I32" s="186"/>
      <c r="J32" s="186"/>
      <c r="K32" s="186"/>
      <c r="L32" s="186"/>
      <c r="M32" s="186"/>
      <c r="N32" s="186"/>
      <c r="O32" s="186"/>
      <c r="P32" s="186"/>
      <c r="Q32" s="186"/>
      <c r="R32" s="187"/>
    </row>
    <row r="34" spans="1:18" ht="15">
      <c r="A34" s="177" t="s">
        <v>107</v>
      </c>
      <c r="B34" s="178"/>
      <c r="C34" s="178"/>
      <c r="D34" s="178"/>
      <c r="E34" s="178"/>
      <c r="F34" s="178"/>
      <c r="G34" s="178"/>
      <c r="H34" s="178"/>
      <c r="I34" s="178"/>
      <c r="J34" s="178"/>
      <c r="K34" s="178"/>
      <c r="L34" s="178"/>
      <c r="M34" s="178"/>
      <c r="N34" s="178"/>
      <c r="O34" s="178"/>
      <c r="P34" s="178"/>
      <c r="Q34" s="178"/>
      <c r="R34" s="178"/>
    </row>
    <row r="35" ht="15" thickBot="1"/>
    <row r="36" spans="1:18" ht="14.25">
      <c r="A36" s="188" t="s">
        <v>195</v>
      </c>
      <c r="B36" s="189"/>
      <c r="C36" s="189"/>
      <c r="D36" s="189"/>
      <c r="E36" s="189"/>
      <c r="F36" s="189"/>
      <c r="G36" s="189"/>
      <c r="H36" s="189"/>
      <c r="I36" s="189"/>
      <c r="J36" s="189"/>
      <c r="K36" s="189"/>
      <c r="L36" s="189"/>
      <c r="M36" s="189"/>
      <c r="N36" s="189"/>
      <c r="O36" s="189"/>
      <c r="P36" s="189"/>
      <c r="Q36" s="189"/>
      <c r="R36" s="190"/>
    </row>
    <row r="37" spans="1:18" ht="14.25">
      <c r="A37" s="191"/>
      <c r="B37" s="192"/>
      <c r="C37" s="192"/>
      <c r="D37" s="192"/>
      <c r="E37" s="192"/>
      <c r="F37" s="192"/>
      <c r="G37" s="192"/>
      <c r="H37" s="192"/>
      <c r="I37" s="192"/>
      <c r="J37" s="192"/>
      <c r="K37" s="192"/>
      <c r="L37" s="192"/>
      <c r="M37" s="192"/>
      <c r="N37" s="192"/>
      <c r="O37" s="192"/>
      <c r="P37" s="192"/>
      <c r="Q37" s="192"/>
      <c r="R37" s="193"/>
    </row>
    <row r="38" spans="1:18" ht="14.25">
      <c r="A38" s="191"/>
      <c r="B38" s="192"/>
      <c r="C38" s="192"/>
      <c r="D38" s="192"/>
      <c r="E38" s="192"/>
      <c r="F38" s="192"/>
      <c r="G38" s="192"/>
      <c r="H38" s="192"/>
      <c r="I38" s="192"/>
      <c r="J38" s="192"/>
      <c r="K38" s="192"/>
      <c r="L38" s="192"/>
      <c r="M38" s="192"/>
      <c r="N38" s="192"/>
      <c r="O38" s="192"/>
      <c r="P38" s="192"/>
      <c r="Q38" s="192"/>
      <c r="R38" s="193"/>
    </row>
    <row r="39" spans="1:18" ht="2.25" customHeight="1">
      <c r="A39" s="191"/>
      <c r="B39" s="192"/>
      <c r="C39" s="192"/>
      <c r="D39" s="192"/>
      <c r="E39" s="192"/>
      <c r="F39" s="192"/>
      <c r="G39" s="192"/>
      <c r="H39" s="192"/>
      <c r="I39" s="192"/>
      <c r="J39" s="192"/>
      <c r="K39" s="192"/>
      <c r="L39" s="192"/>
      <c r="M39" s="192"/>
      <c r="N39" s="192"/>
      <c r="O39" s="192"/>
      <c r="P39" s="192"/>
      <c r="Q39" s="192"/>
      <c r="R39" s="193"/>
    </row>
    <row r="40" spans="1:18" ht="1.5" customHeight="1" hidden="1">
      <c r="A40" s="191"/>
      <c r="B40" s="192"/>
      <c r="C40" s="192"/>
      <c r="D40" s="192"/>
      <c r="E40" s="192"/>
      <c r="F40" s="192"/>
      <c r="G40" s="192"/>
      <c r="H40" s="192"/>
      <c r="I40" s="192"/>
      <c r="J40" s="192"/>
      <c r="K40" s="192"/>
      <c r="L40" s="192"/>
      <c r="M40" s="192"/>
      <c r="N40" s="192"/>
      <c r="O40" s="192"/>
      <c r="P40" s="192"/>
      <c r="Q40" s="192"/>
      <c r="R40" s="193"/>
    </row>
    <row r="41" spans="1:18" ht="14.25" hidden="1">
      <c r="A41" s="191"/>
      <c r="B41" s="192"/>
      <c r="C41" s="192"/>
      <c r="D41" s="192"/>
      <c r="E41" s="192"/>
      <c r="F41" s="192"/>
      <c r="G41" s="192"/>
      <c r="H41" s="192"/>
      <c r="I41" s="192"/>
      <c r="J41" s="192"/>
      <c r="K41" s="192"/>
      <c r="L41" s="192"/>
      <c r="M41" s="192"/>
      <c r="N41" s="192"/>
      <c r="O41" s="192"/>
      <c r="P41" s="192"/>
      <c r="Q41" s="192"/>
      <c r="R41" s="193"/>
    </row>
    <row r="42" spans="1:18" ht="14.25" hidden="1">
      <c r="A42" s="191"/>
      <c r="B42" s="192"/>
      <c r="C42" s="192"/>
      <c r="D42" s="192"/>
      <c r="E42" s="192"/>
      <c r="F42" s="192"/>
      <c r="G42" s="192"/>
      <c r="H42" s="192"/>
      <c r="I42" s="192"/>
      <c r="J42" s="192"/>
      <c r="K42" s="192"/>
      <c r="L42" s="192"/>
      <c r="M42" s="192"/>
      <c r="N42" s="192"/>
      <c r="O42" s="192"/>
      <c r="P42" s="192"/>
      <c r="Q42" s="192"/>
      <c r="R42" s="193"/>
    </row>
    <row r="43" spans="1:18" ht="14.25" hidden="1">
      <c r="A43" s="191"/>
      <c r="B43" s="192"/>
      <c r="C43" s="192"/>
      <c r="D43" s="192"/>
      <c r="E43" s="192"/>
      <c r="F43" s="192"/>
      <c r="G43" s="192"/>
      <c r="H43" s="192"/>
      <c r="I43" s="192"/>
      <c r="J43" s="192"/>
      <c r="K43" s="192"/>
      <c r="L43" s="192"/>
      <c r="M43" s="192"/>
      <c r="N43" s="192"/>
      <c r="O43" s="192"/>
      <c r="P43" s="192"/>
      <c r="Q43" s="192"/>
      <c r="R43" s="193"/>
    </row>
    <row r="44" spans="1:18" ht="15" hidden="1" thickBot="1">
      <c r="A44" s="194"/>
      <c r="B44" s="195"/>
      <c r="C44" s="195"/>
      <c r="D44" s="195"/>
      <c r="E44" s="195"/>
      <c r="F44" s="195"/>
      <c r="G44" s="195"/>
      <c r="H44" s="195"/>
      <c r="I44" s="195"/>
      <c r="J44" s="195"/>
      <c r="K44" s="195"/>
      <c r="L44" s="195"/>
      <c r="M44" s="195"/>
      <c r="N44" s="195"/>
      <c r="O44" s="195"/>
      <c r="P44" s="195"/>
      <c r="Q44" s="195"/>
      <c r="R44" s="196"/>
    </row>
    <row r="45" ht="14.25" hidden="1"/>
    <row r="46" spans="1:18" ht="15.75" customHeight="1" thickBot="1">
      <c r="A46" s="172" t="s">
        <v>108</v>
      </c>
      <c r="B46" s="172"/>
      <c r="C46" s="172"/>
      <c r="D46" s="172"/>
      <c r="E46" s="172"/>
      <c r="F46" s="172"/>
      <c r="G46" s="172"/>
      <c r="H46" s="172"/>
      <c r="I46" s="172"/>
      <c r="J46" s="172"/>
      <c r="K46" s="172"/>
      <c r="L46" s="172"/>
      <c r="M46" s="172"/>
      <c r="N46" s="172"/>
      <c r="O46" s="172"/>
      <c r="P46" s="172"/>
      <c r="Q46" s="172"/>
      <c r="R46" s="173"/>
    </row>
    <row r="47" spans="1:18" ht="199.5" customHeight="1" thickBot="1">
      <c r="A47" s="174" t="s">
        <v>201</v>
      </c>
      <c r="B47" s="175"/>
      <c r="C47" s="175"/>
      <c r="D47" s="175"/>
      <c r="E47" s="175"/>
      <c r="F47" s="175"/>
      <c r="G47" s="175"/>
      <c r="H47" s="175"/>
      <c r="I47" s="175"/>
      <c r="J47" s="175"/>
      <c r="K47" s="175"/>
      <c r="L47" s="175"/>
      <c r="M47" s="175"/>
      <c r="N47" s="175"/>
      <c r="O47" s="175"/>
      <c r="P47" s="175"/>
      <c r="Q47" s="175"/>
      <c r="R47" s="176"/>
    </row>
    <row r="48" ht="14.25">
      <c r="A48" s="18"/>
    </row>
  </sheetData>
  <sheetProtection formatCells="0" formatColumns="0" formatRows="0"/>
  <mergeCells count="54">
    <mergeCell ref="A46:R46"/>
    <mergeCell ref="A47:R47"/>
    <mergeCell ref="A19:R19"/>
    <mergeCell ref="A21:R21"/>
    <mergeCell ref="A23:R32"/>
    <mergeCell ref="A34:R34"/>
    <mergeCell ref="A36:R44"/>
    <mergeCell ref="A16:I16"/>
    <mergeCell ref="J16:M16"/>
    <mergeCell ref="N16:P16"/>
    <mergeCell ref="Q16:R16"/>
    <mergeCell ref="A17:I17"/>
    <mergeCell ref="J17:M17"/>
    <mergeCell ref="N17:P17"/>
    <mergeCell ref="Q17:R17"/>
    <mergeCell ref="A14:I14"/>
    <mergeCell ref="J14:M14"/>
    <mergeCell ref="N14:P14"/>
    <mergeCell ref="Q14:R14"/>
    <mergeCell ref="A15:I15"/>
    <mergeCell ref="J15:M15"/>
    <mergeCell ref="N15:P15"/>
    <mergeCell ref="Q15:R15"/>
    <mergeCell ref="A12:I12"/>
    <mergeCell ref="J12:M12"/>
    <mergeCell ref="N12:P12"/>
    <mergeCell ref="Q12:R12"/>
    <mergeCell ref="A13:I13"/>
    <mergeCell ref="J13:M13"/>
    <mergeCell ref="N13:P13"/>
    <mergeCell ref="Q13:R13"/>
    <mergeCell ref="A10:I10"/>
    <mergeCell ref="J10:M10"/>
    <mergeCell ref="N10:P10"/>
    <mergeCell ref="Q10:R10"/>
    <mergeCell ref="A11:I11"/>
    <mergeCell ref="J11:M11"/>
    <mergeCell ref="N11:P11"/>
    <mergeCell ref="Q11:R11"/>
    <mergeCell ref="A8:I8"/>
    <mergeCell ref="J8:M8"/>
    <mergeCell ref="N8:P8"/>
    <mergeCell ref="Q8:R8"/>
    <mergeCell ref="A9:I9"/>
    <mergeCell ref="J9:M9"/>
    <mergeCell ref="N9:P9"/>
    <mergeCell ref="Q9:R9"/>
    <mergeCell ref="A1:R1"/>
    <mergeCell ref="A3:R3"/>
    <mergeCell ref="A5:R5"/>
    <mergeCell ref="A7:I7"/>
    <mergeCell ref="J7:M7"/>
    <mergeCell ref="N7:P7"/>
    <mergeCell ref="Q7:R7"/>
  </mergeCells>
  <printOptions horizontalCentered="1"/>
  <pageMargins left="0.4724409448818898" right="0.4330708661417323" top="0.45" bottom="0.5118110236220472" header="0.3937007874015748" footer="0.31496062992125984"/>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Dipu</cp:lastModifiedBy>
  <cp:lastPrinted>2011-03-25T05:56:07Z</cp:lastPrinted>
  <dcterms:created xsi:type="dcterms:W3CDTF">2011-01-18T06:21:30Z</dcterms:created>
  <dcterms:modified xsi:type="dcterms:W3CDTF">2013-08-06T06:18:32Z</dcterms:modified>
  <cp:category/>
  <cp:version/>
  <cp:contentType/>
  <cp:contentStatus/>
</cp:coreProperties>
</file>